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Титульный лист" sheetId="1" r:id="rId1"/>
    <sheet name="1 (раздел 1)" sheetId="2" r:id="rId2"/>
    <sheet name="1 (раздел 2)" sheetId="3" r:id="rId3"/>
    <sheet name="1.1" sheetId="4" r:id="rId4"/>
    <sheet name="1.2" sheetId="5" r:id="rId5"/>
    <sheet name="1.2.1" sheetId="6" r:id="rId6"/>
    <sheet name="1.3" sheetId="7" r:id="rId7"/>
    <sheet name="1.4" sheetId="8" r:id="rId8"/>
    <sheet name="1.5 (1)" sheetId="9" r:id="rId9"/>
    <sheet name="1.5 (2)" sheetId="10" r:id="rId10"/>
    <sheet name="1.5 (3)" sheetId="11" r:id="rId11"/>
    <sheet name="1.5 (4)" sheetId="12" r:id="rId12"/>
    <sheet name="1.6" sheetId="13" r:id="rId13"/>
    <sheet name="2.1" sheetId="14" r:id="rId14"/>
    <sheet name="2.2" sheetId="15" r:id="rId15"/>
    <sheet name="2.3 (1)" sheetId="16" r:id="rId16"/>
    <sheet name="2.3 (2)" sheetId="17" r:id="rId17"/>
    <sheet name="2.4" sheetId="18" r:id="rId18"/>
    <sheet name="2.5 (1)" sheetId="19" r:id="rId19"/>
    <sheet name="2.5 (2)" sheetId="20" r:id="rId20"/>
    <sheet name="2.5 (3)" sheetId="21" r:id="rId21"/>
    <sheet name="2.5 (4)" sheetId="22" r:id="rId22"/>
    <sheet name="2.6 (1)" sheetId="23" r:id="rId23"/>
    <sheet name="2.6 (2)" sheetId="24" r:id="rId24"/>
    <sheet name="2.6 (3)" sheetId="25" r:id="rId25"/>
    <sheet name="2.6 (4)" sheetId="26" r:id="rId26"/>
    <sheet name="2.7" sheetId="27" r:id="rId27"/>
  </sheets>
  <calcPr calcId="145621"/>
</workbook>
</file>

<file path=xl/calcChain.xml><?xml version="1.0" encoding="utf-8"?>
<calcChain xmlns="http://schemas.openxmlformats.org/spreadsheetml/2006/main">
  <c r="O50" i="26" l="1"/>
  <c r="N50" i="26"/>
  <c r="M50" i="26"/>
  <c r="L50" i="26"/>
  <c r="K50" i="26"/>
  <c r="J50" i="26"/>
  <c r="I50" i="26"/>
  <c r="H50" i="26"/>
  <c r="G50" i="26"/>
  <c r="F50" i="26"/>
  <c r="E50" i="26"/>
  <c r="D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50" i="26" s="1"/>
  <c r="Z51" i="25"/>
  <c r="Y51" i="25"/>
  <c r="X51" i="25"/>
  <c r="W51" i="25"/>
  <c r="V51" i="25"/>
  <c r="U51" i="25"/>
  <c r="R51" i="25"/>
  <c r="Q51" i="25"/>
  <c r="P51" i="25"/>
  <c r="O51" i="25"/>
  <c r="N51" i="25"/>
  <c r="M51" i="25"/>
  <c r="J51" i="25"/>
  <c r="I51" i="25"/>
  <c r="H51" i="25"/>
  <c r="G51" i="25"/>
  <c r="F51" i="25"/>
  <c r="E51" i="25"/>
  <c r="T50" i="25"/>
  <c r="S50" i="25"/>
  <c r="L50" i="25"/>
  <c r="K50" i="25"/>
  <c r="D50" i="25"/>
  <c r="C50" i="25"/>
  <c r="T49" i="25"/>
  <c r="S49" i="25"/>
  <c r="L49" i="25"/>
  <c r="K49" i="25"/>
  <c r="D49" i="25"/>
  <c r="C49" i="25"/>
  <c r="T48" i="25"/>
  <c r="S48" i="25"/>
  <c r="L48" i="25"/>
  <c r="K48" i="25"/>
  <c r="D48" i="25"/>
  <c r="C48" i="25"/>
  <c r="T47" i="25"/>
  <c r="S47" i="25"/>
  <c r="L47" i="25"/>
  <c r="K47" i="25"/>
  <c r="D47" i="25"/>
  <c r="C47" i="25"/>
  <c r="T46" i="25"/>
  <c r="S46" i="25"/>
  <c r="L46" i="25"/>
  <c r="K46" i="25"/>
  <c r="D46" i="25"/>
  <c r="C46" i="25"/>
  <c r="T45" i="25"/>
  <c r="S45" i="25"/>
  <c r="L45" i="25"/>
  <c r="K45" i="25"/>
  <c r="D45" i="25"/>
  <c r="C45" i="25"/>
  <c r="T44" i="25"/>
  <c r="S44" i="25"/>
  <c r="L44" i="25"/>
  <c r="K44" i="25"/>
  <c r="D44" i="25"/>
  <c r="C44" i="25"/>
  <c r="T43" i="25"/>
  <c r="S43" i="25"/>
  <c r="L43" i="25"/>
  <c r="K43" i="25"/>
  <c r="D43" i="25"/>
  <c r="C43" i="25"/>
  <c r="T42" i="25"/>
  <c r="S42" i="25"/>
  <c r="L42" i="25"/>
  <c r="K42" i="25"/>
  <c r="D42" i="25"/>
  <c r="C42" i="25"/>
  <c r="T41" i="25"/>
  <c r="S41" i="25"/>
  <c r="L41" i="25"/>
  <c r="K41" i="25"/>
  <c r="D41" i="25"/>
  <c r="C41" i="25"/>
  <c r="T40" i="25"/>
  <c r="S40" i="25"/>
  <c r="L40" i="25"/>
  <c r="K40" i="25"/>
  <c r="D40" i="25"/>
  <c r="C40" i="25"/>
  <c r="T39" i="25"/>
  <c r="S39" i="25"/>
  <c r="L39" i="25"/>
  <c r="K39" i="25"/>
  <c r="D39" i="25"/>
  <c r="C39" i="25"/>
  <c r="T38" i="25"/>
  <c r="S38" i="25"/>
  <c r="L38" i="25"/>
  <c r="K38" i="25"/>
  <c r="D38" i="25"/>
  <c r="C38" i="25"/>
  <c r="T37" i="25"/>
  <c r="S37" i="25"/>
  <c r="L37" i="25"/>
  <c r="K37" i="25"/>
  <c r="D37" i="25"/>
  <c r="C37" i="25"/>
  <c r="T36" i="25"/>
  <c r="S36" i="25"/>
  <c r="L36" i="25"/>
  <c r="K36" i="25"/>
  <c r="D36" i="25"/>
  <c r="C36" i="25"/>
  <c r="T35" i="25"/>
  <c r="S35" i="25"/>
  <c r="L35" i="25"/>
  <c r="K35" i="25"/>
  <c r="D35" i="25"/>
  <c r="C35" i="25"/>
  <c r="T34" i="25"/>
  <c r="S34" i="25"/>
  <c r="L34" i="25"/>
  <c r="K34" i="25"/>
  <c r="D34" i="25"/>
  <c r="C34" i="25"/>
  <c r="T33" i="25"/>
  <c r="S33" i="25"/>
  <c r="L33" i="25"/>
  <c r="K33" i="25"/>
  <c r="D33" i="25"/>
  <c r="C33" i="25"/>
  <c r="T32" i="25"/>
  <c r="S32" i="25"/>
  <c r="L32" i="25"/>
  <c r="K32" i="25"/>
  <c r="D32" i="25"/>
  <c r="C32" i="25"/>
  <c r="T31" i="25"/>
  <c r="S31" i="25"/>
  <c r="L31" i="25"/>
  <c r="K31" i="25"/>
  <c r="D31" i="25"/>
  <c r="C31" i="25"/>
  <c r="T30" i="25"/>
  <c r="S30" i="25"/>
  <c r="L30" i="25"/>
  <c r="K30" i="25"/>
  <c r="D30" i="25"/>
  <c r="C30" i="25"/>
  <c r="T29" i="25"/>
  <c r="S29" i="25"/>
  <c r="L29" i="25"/>
  <c r="K29" i="25"/>
  <c r="D29" i="25"/>
  <c r="C29" i="25"/>
  <c r="T28" i="25"/>
  <c r="S28" i="25"/>
  <c r="L28" i="25"/>
  <c r="K28" i="25"/>
  <c r="D28" i="25"/>
  <c r="C28" i="25"/>
  <c r="T27" i="25"/>
  <c r="S27" i="25"/>
  <c r="L27" i="25"/>
  <c r="K27" i="25"/>
  <c r="D27" i="25"/>
  <c r="C27" i="25"/>
  <c r="T26" i="25"/>
  <c r="S26" i="25"/>
  <c r="L26" i="25"/>
  <c r="K26" i="25"/>
  <c r="D26" i="25"/>
  <c r="C26" i="25"/>
  <c r="T25" i="25"/>
  <c r="S25" i="25"/>
  <c r="L25" i="25"/>
  <c r="K25" i="25"/>
  <c r="D25" i="25"/>
  <c r="C25" i="25"/>
  <c r="T24" i="25"/>
  <c r="S24" i="25"/>
  <c r="L24" i="25"/>
  <c r="K24" i="25"/>
  <c r="D24" i="25"/>
  <c r="C24" i="25"/>
  <c r="T23" i="25"/>
  <c r="S23" i="25"/>
  <c r="L23" i="25"/>
  <c r="K23" i="25"/>
  <c r="D23" i="25"/>
  <c r="C23" i="25"/>
  <c r="T22" i="25"/>
  <c r="S22" i="25"/>
  <c r="L22" i="25"/>
  <c r="K22" i="25"/>
  <c r="D22" i="25"/>
  <c r="C22" i="25"/>
  <c r="T21" i="25"/>
  <c r="S21" i="25"/>
  <c r="L21" i="25"/>
  <c r="K21" i="25"/>
  <c r="D21" i="25"/>
  <c r="C21" i="25"/>
  <c r="T20" i="25"/>
  <c r="S20" i="25"/>
  <c r="L20" i="25"/>
  <c r="K20" i="25"/>
  <c r="D20" i="25"/>
  <c r="C20" i="25"/>
  <c r="T19" i="25"/>
  <c r="S19" i="25"/>
  <c r="L19" i="25"/>
  <c r="K19" i="25"/>
  <c r="D19" i="25"/>
  <c r="C19" i="25"/>
  <c r="T18" i="25"/>
  <c r="S18" i="25"/>
  <c r="L18" i="25"/>
  <c r="K18" i="25"/>
  <c r="D18" i="25"/>
  <c r="C18" i="25"/>
  <c r="T17" i="25"/>
  <c r="S17" i="25"/>
  <c r="L17" i="25"/>
  <c r="K17" i="25"/>
  <c r="D17" i="25"/>
  <c r="C17" i="25"/>
  <c r="T16" i="25"/>
  <c r="S16" i="25"/>
  <c r="L16" i="25"/>
  <c r="K16" i="25"/>
  <c r="D16" i="25"/>
  <c r="C16" i="25"/>
  <c r="T15" i="25"/>
  <c r="S15" i="25"/>
  <c r="L15" i="25"/>
  <c r="K15" i="25"/>
  <c r="D15" i="25"/>
  <c r="C15" i="25"/>
  <c r="T14" i="25"/>
  <c r="S14" i="25"/>
  <c r="L14" i="25"/>
  <c r="K14" i="25"/>
  <c r="D14" i="25"/>
  <c r="C14" i="25"/>
  <c r="T13" i="25"/>
  <c r="S13" i="25"/>
  <c r="L13" i="25"/>
  <c r="K13" i="25"/>
  <c r="D13" i="25"/>
  <c r="C13" i="25"/>
  <c r="T12" i="25"/>
  <c r="S12" i="25"/>
  <c r="L12" i="25"/>
  <c r="K12" i="25"/>
  <c r="D12" i="25"/>
  <c r="C12" i="25"/>
  <c r="T11" i="25"/>
  <c r="S11" i="25"/>
  <c r="L11" i="25"/>
  <c r="K11" i="25"/>
  <c r="D11" i="25"/>
  <c r="C11" i="25"/>
  <c r="T10" i="25"/>
  <c r="S10" i="25"/>
  <c r="L10" i="25"/>
  <c r="K10" i="25"/>
  <c r="D10" i="25"/>
  <c r="C10" i="25"/>
  <c r="T9" i="25"/>
  <c r="S9" i="25"/>
  <c r="L9" i="25"/>
  <c r="K9" i="25"/>
  <c r="D9" i="25"/>
  <c r="C9" i="25"/>
  <c r="T8" i="25"/>
  <c r="T51" i="25" s="1"/>
  <c r="S8" i="25"/>
  <c r="S51" i="25" s="1"/>
  <c r="L8" i="25"/>
  <c r="L51" i="25" s="1"/>
  <c r="K8" i="25"/>
  <c r="K51" i="25" s="1"/>
  <c r="D8" i="25"/>
  <c r="D51" i="25" s="1"/>
  <c r="C8" i="25"/>
  <c r="C51" i="25" s="1"/>
  <c r="J49" i="24"/>
  <c r="I49" i="24"/>
  <c r="H49" i="24"/>
  <c r="F49" i="24"/>
  <c r="E49" i="24"/>
  <c r="D49" i="24"/>
  <c r="G48" i="24"/>
  <c r="C48" i="24"/>
  <c r="G47" i="24"/>
  <c r="C47" i="24"/>
  <c r="G46" i="24"/>
  <c r="C46" i="24"/>
  <c r="G45" i="24"/>
  <c r="C45" i="24"/>
  <c r="G44" i="24"/>
  <c r="C44" i="24"/>
  <c r="G43" i="24"/>
  <c r="C43" i="24"/>
  <c r="G42" i="24"/>
  <c r="C42" i="24"/>
  <c r="G41" i="24"/>
  <c r="C41" i="24"/>
  <c r="G40" i="24"/>
  <c r="C40" i="24"/>
  <c r="G39" i="24"/>
  <c r="C39" i="24"/>
  <c r="G38" i="24"/>
  <c r="C38" i="24"/>
  <c r="G37" i="24"/>
  <c r="C37" i="24"/>
  <c r="G36" i="24"/>
  <c r="C36" i="24"/>
  <c r="G35" i="24"/>
  <c r="C35" i="24"/>
  <c r="G34" i="24"/>
  <c r="C34" i="24"/>
  <c r="G33" i="24"/>
  <c r="C33" i="24"/>
  <c r="G32" i="24"/>
  <c r="C32" i="24"/>
  <c r="G31" i="24"/>
  <c r="C31" i="24"/>
  <c r="G30" i="24"/>
  <c r="C30" i="24"/>
  <c r="G29" i="24"/>
  <c r="C29" i="24"/>
  <c r="G28" i="24"/>
  <c r="C28" i="24"/>
  <c r="G27" i="24"/>
  <c r="C27" i="24"/>
  <c r="G26" i="24"/>
  <c r="C26" i="24"/>
  <c r="G25" i="24"/>
  <c r="C25" i="24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G8" i="24"/>
  <c r="C8" i="24"/>
  <c r="G7" i="24"/>
  <c r="C7" i="24"/>
  <c r="G6" i="24"/>
  <c r="G49" i="24" s="1"/>
  <c r="C6" i="24"/>
  <c r="C49" i="24" s="1"/>
  <c r="J59" i="23"/>
  <c r="I59" i="23"/>
  <c r="H59" i="23"/>
  <c r="G59" i="23"/>
  <c r="F59" i="23"/>
  <c r="E59" i="23"/>
  <c r="D58" i="23"/>
  <c r="C58" i="23"/>
  <c r="D57" i="23"/>
  <c r="C57" i="23"/>
  <c r="D56" i="23"/>
  <c r="C56" i="23"/>
  <c r="D55" i="23"/>
  <c r="C55" i="23"/>
  <c r="D54" i="23"/>
  <c r="C54" i="23"/>
  <c r="D53" i="23"/>
  <c r="C53" i="23"/>
  <c r="D52" i="23"/>
  <c r="C52" i="23"/>
  <c r="D51" i="23"/>
  <c r="C51" i="23"/>
  <c r="D50" i="23"/>
  <c r="C50" i="23"/>
  <c r="D49" i="23"/>
  <c r="C49" i="23"/>
  <c r="D48" i="23"/>
  <c r="C48" i="23"/>
  <c r="D47" i="23"/>
  <c r="C47" i="23"/>
  <c r="D46" i="23"/>
  <c r="C46" i="23"/>
  <c r="D45" i="23"/>
  <c r="C45" i="23"/>
  <c r="D44" i="23"/>
  <c r="C44" i="23"/>
  <c r="D43" i="23"/>
  <c r="C43" i="23"/>
  <c r="D42" i="23"/>
  <c r="C42" i="23"/>
  <c r="D41" i="23"/>
  <c r="C41" i="23"/>
  <c r="D40" i="23"/>
  <c r="C40" i="23"/>
  <c r="D39" i="23"/>
  <c r="C39" i="23"/>
  <c r="D38" i="23"/>
  <c r="C38" i="23"/>
  <c r="D37" i="23"/>
  <c r="C37" i="23"/>
  <c r="D36" i="23"/>
  <c r="C36" i="23"/>
  <c r="D35" i="23"/>
  <c r="D59" i="23" s="1"/>
  <c r="C35" i="23"/>
  <c r="D34" i="23"/>
  <c r="C34" i="23"/>
  <c r="D33" i="23"/>
  <c r="C33" i="23"/>
  <c r="D32" i="23"/>
  <c r="C32" i="23"/>
  <c r="D31" i="23"/>
  <c r="C31" i="23"/>
  <c r="D30" i="23"/>
  <c r="C30" i="23"/>
  <c r="D29" i="23"/>
  <c r="C29" i="23"/>
  <c r="D28" i="23"/>
  <c r="C28" i="23"/>
  <c r="D27" i="23"/>
  <c r="C27" i="23"/>
  <c r="D26" i="23"/>
  <c r="C26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D16" i="23"/>
  <c r="C16" i="23"/>
  <c r="C59" i="23" s="1"/>
  <c r="K23" i="22"/>
  <c r="J23" i="22"/>
  <c r="I23" i="22"/>
  <c r="H23" i="22"/>
  <c r="G23" i="22"/>
  <c r="F23" i="22"/>
  <c r="E23" i="22"/>
  <c r="D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23" i="22" s="1"/>
  <c r="M16" i="21"/>
  <c r="L16" i="21"/>
  <c r="K16" i="21"/>
  <c r="J16" i="21"/>
  <c r="I16" i="21"/>
  <c r="H16" i="21"/>
  <c r="G16" i="21"/>
  <c r="F16" i="21"/>
  <c r="E16" i="21"/>
  <c r="D16" i="21"/>
  <c r="C16" i="21"/>
  <c r="M12" i="21"/>
  <c r="L12" i="21"/>
  <c r="K12" i="21"/>
  <c r="J12" i="21"/>
  <c r="I12" i="21"/>
  <c r="H12" i="21"/>
  <c r="G12" i="21"/>
  <c r="F12" i="21"/>
  <c r="E12" i="21"/>
  <c r="D12" i="21"/>
  <c r="C12" i="21"/>
  <c r="M8" i="21"/>
  <c r="L8" i="21"/>
  <c r="K8" i="21"/>
  <c r="J8" i="21"/>
  <c r="I8" i="21"/>
  <c r="H8" i="21"/>
  <c r="G8" i="21"/>
  <c r="F8" i="21"/>
  <c r="E8" i="21"/>
  <c r="D8" i="21"/>
  <c r="C8" i="21"/>
  <c r="M4" i="21"/>
  <c r="M20" i="21" s="1"/>
  <c r="L4" i="21"/>
  <c r="L20" i="21" s="1"/>
  <c r="K4" i="21"/>
  <c r="K20" i="21" s="1"/>
  <c r="J4" i="21"/>
  <c r="J20" i="21" s="1"/>
  <c r="I4" i="21"/>
  <c r="I20" i="21" s="1"/>
  <c r="H4" i="21"/>
  <c r="H20" i="21" s="1"/>
  <c r="G4" i="21"/>
  <c r="G20" i="21" s="1"/>
  <c r="F4" i="21"/>
  <c r="F20" i="21" s="1"/>
  <c r="E4" i="21"/>
  <c r="E20" i="21" s="1"/>
  <c r="D4" i="21"/>
  <c r="D20" i="21" s="1"/>
  <c r="C4" i="21"/>
  <c r="C20" i="21" s="1"/>
  <c r="N17" i="20"/>
  <c r="M17" i="20"/>
  <c r="L17" i="20"/>
  <c r="K17" i="20"/>
  <c r="J17" i="20"/>
  <c r="I17" i="20"/>
  <c r="H17" i="20"/>
  <c r="G17" i="20"/>
  <c r="F17" i="20"/>
  <c r="E17" i="20"/>
  <c r="D17" i="20"/>
  <c r="C17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N9" i="20"/>
  <c r="M9" i="20"/>
  <c r="L9" i="20"/>
  <c r="K9" i="20"/>
  <c r="J9" i="20"/>
  <c r="I9" i="20"/>
  <c r="H9" i="20"/>
  <c r="G9" i="20"/>
  <c r="F9" i="20"/>
  <c r="E9" i="20"/>
  <c r="D9" i="20"/>
  <c r="C9" i="20"/>
  <c r="N5" i="20"/>
  <c r="N21" i="20" s="1"/>
  <c r="M5" i="20"/>
  <c r="M21" i="20" s="1"/>
  <c r="L5" i="20"/>
  <c r="L21" i="20" s="1"/>
  <c r="K5" i="20"/>
  <c r="K21" i="20" s="1"/>
  <c r="J5" i="20"/>
  <c r="J21" i="20" s="1"/>
  <c r="I5" i="20"/>
  <c r="I21" i="20" s="1"/>
  <c r="H5" i="20"/>
  <c r="H21" i="20" s="1"/>
  <c r="G5" i="20"/>
  <c r="G21" i="20" s="1"/>
  <c r="F5" i="20"/>
  <c r="F21" i="20" s="1"/>
  <c r="E5" i="20"/>
  <c r="E21" i="20" s="1"/>
  <c r="D5" i="20"/>
  <c r="D21" i="20" s="1"/>
  <c r="C5" i="20"/>
  <c r="C21" i="20" s="1"/>
  <c r="J34" i="19"/>
  <c r="I34" i="19"/>
  <c r="H34" i="19"/>
  <c r="G34" i="19"/>
  <c r="F34" i="19"/>
  <c r="D34" i="19"/>
  <c r="E33" i="19"/>
  <c r="C33" i="19" s="1"/>
  <c r="E32" i="19"/>
  <c r="C32" i="19"/>
  <c r="E31" i="19"/>
  <c r="C31" i="19" s="1"/>
  <c r="E30" i="19"/>
  <c r="C30" i="19"/>
  <c r="E29" i="19"/>
  <c r="C29" i="19" s="1"/>
  <c r="E28" i="19"/>
  <c r="C28" i="19"/>
  <c r="E27" i="19"/>
  <c r="C27" i="19" s="1"/>
  <c r="E26" i="19"/>
  <c r="C26" i="19"/>
  <c r="E25" i="19"/>
  <c r="C25" i="19" s="1"/>
  <c r="E24" i="19"/>
  <c r="C24" i="19"/>
  <c r="E23" i="19"/>
  <c r="C23" i="19" s="1"/>
  <c r="E22" i="19"/>
  <c r="C22" i="19"/>
  <c r="E21" i="19"/>
  <c r="C21" i="19" s="1"/>
  <c r="E20" i="19"/>
  <c r="C20" i="19"/>
  <c r="E19" i="19"/>
  <c r="C19" i="19" s="1"/>
  <c r="E18" i="19"/>
  <c r="E34" i="19" s="1"/>
  <c r="C18" i="19"/>
  <c r="C34" i="19" s="1"/>
  <c r="L17" i="18"/>
  <c r="F17" i="18"/>
  <c r="N11" i="17"/>
  <c r="M11" i="17"/>
  <c r="L11" i="17"/>
  <c r="F11" i="17"/>
  <c r="N21" i="16"/>
  <c r="M21" i="16"/>
  <c r="L21" i="16"/>
  <c r="F21" i="16"/>
  <c r="N22" i="12"/>
  <c r="M22" i="12"/>
  <c r="L22" i="12"/>
  <c r="K22" i="12"/>
  <c r="J22" i="12"/>
  <c r="I22" i="12"/>
  <c r="H22" i="12"/>
  <c r="G22" i="12"/>
  <c r="F22" i="12"/>
  <c r="E22" i="12"/>
  <c r="D22" i="12"/>
  <c r="C22" i="12"/>
  <c r="N22" i="11"/>
  <c r="M22" i="11"/>
  <c r="L22" i="11"/>
  <c r="K22" i="11"/>
  <c r="J22" i="11"/>
  <c r="I22" i="11"/>
  <c r="H22" i="11"/>
  <c r="G22" i="11"/>
  <c r="F22" i="11"/>
  <c r="E22" i="11"/>
  <c r="D22" i="11"/>
  <c r="C22" i="11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2" i="10"/>
  <c r="C21" i="10"/>
  <c r="C20" i="10"/>
  <c r="C18" i="10"/>
  <c r="C17" i="10"/>
  <c r="C15" i="10"/>
  <c r="C14" i="10"/>
  <c r="C13" i="10"/>
  <c r="C12" i="10"/>
  <c r="C11" i="10"/>
  <c r="C9" i="10"/>
  <c r="C23" i="10" s="1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M15" i="5"/>
  <c r="L15" i="5"/>
  <c r="K15" i="5"/>
  <c r="J15" i="5"/>
  <c r="G15" i="5"/>
  <c r="H18" i="4"/>
  <c r="G18" i="4"/>
  <c r="F18" i="4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</calcChain>
</file>

<file path=xl/sharedStrings.xml><?xml version="1.0" encoding="utf-8"?>
<sst xmlns="http://schemas.openxmlformats.org/spreadsheetml/2006/main" count="2662" uniqueCount="718">
  <si>
    <t>ОТЧЕТ
о результатах деятельности государственного учреждения, подведомственного
Министерству физической культуры и спорта Московской области, и об использовании
закрепленного за ним государственного имущества</t>
  </si>
  <si>
    <t>на 01.01.2024 г.</t>
  </si>
  <si>
    <t>КОДЫ</t>
  </si>
  <si>
    <t>Дата</t>
  </si>
  <si>
    <t>01.01.2024</t>
  </si>
  <si>
    <t>Учреждение</t>
  </si>
  <si>
    <t>Государственное автономное учреждение Московской области «Центр спортивной подготовки по игровым видам спорта № 8»</t>
  </si>
  <si>
    <t>по Сводному реестру</t>
  </si>
  <si>
    <t>46221213</t>
  </si>
  <si>
    <t>Тип учреждения</t>
  </si>
  <si>
    <t>03</t>
  </si>
  <si>
    <t>ИНН</t>
  </si>
  <si>
    <t>5053025720</t>
  </si>
  <si>
    <t>Наименование органа, осуществляющего функции и полномочия учредителя</t>
  </si>
  <si>
    <t>Министерство физической культуры и спорта Московской области</t>
  </si>
  <si>
    <t>КПП</t>
  </si>
  <si>
    <t>505301001</t>
  </si>
  <si>
    <t>Публично-правовое образование</t>
  </si>
  <si>
    <t>Московская область</t>
  </si>
  <si>
    <t>БК</t>
  </si>
  <si>
    <t>830</t>
  </si>
  <si>
    <t>Периодичность: годовая</t>
  </si>
  <si>
    <t>по ОКТМО</t>
  </si>
  <si>
    <t>46790000</t>
  </si>
  <si>
    <t>Раздел 1. Результаты деятельности</t>
  </si>
  <si>
    <t>1. Сведения о поступлениях и выплатах учреждения</t>
  </si>
  <si>
    <t>1.1. Сведения об оказываемых услугах, выполняемых работах сверх установленного государственного задания, а также выпускаемой продукции</t>
  </si>
  <si>
    <t>1.2.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</si>
  <si>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1.2.1. Сведения о кредиторской задолженности и обязательствах учреждения</t>
  </si>
  <si>
    <t>1.3. Сведения о просроченной кредиторской задолженности</t>
  </si>
  <si>
    <t>1.4. Сведения о задолженности по ущербу, недостачам, хищениям денежных средств и материальных ценностей</t>
  </si>
  <si>
    <t>1.5. Сведения о численности сотрудников и оплате труда</t>
  </si>
  <si>
    <t>1.6. Сведения о счетах учреждения, открытых в кредитных организациях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</si>
  <si>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</si>
  <si>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</si>
  <si>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2.2. Сведения о земельных участках, предоставленных на праве постоянного (бессрочного) пользования</t>
  </si>
  <si>
    <t>2.3. Сведения о недвижимом имуществе, используемом по договору аренды</t>
  </si>
  <si>
    <t>2.4. Сведения о недвижимом имуществе, используемом по договору безвозмездного пользования (договору ссуды)</t>
  </si>
  <si>
    <t>2.5. Сведения об особо ценном движимом имуществе (за исключением транспортных средств)</t>
  </si>
  <si>
    <t>2.6. Сведения о транспортных средствах</t>
  </si>
  <si>
    <t>2.7. Сведения об имуществе, за исключением земельных участков, переданном в аренду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</si>
  <si>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</si>
  <si>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</si>
  <si>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</si>
  <si>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</si>
  <si>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</si>
  <si>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"__" __________ 20__ г.</t>
  </si>
  <si>
    <t>Подписано. Заверено ЭП.</t>
  </si>
  <si>
    <t>ФИО: Коновалов Сергей Дмитриевич</t>
  </si>
  <si>
    <t>Должность: Генеральный директор</t>
  </si>
  <si>
    <t>Действует c 28.02.2024 11:26:29 по: 23.05.2025 11:26:29</t>
  </si>
  <si>
    <t>Серийный номер: 9A6439548509A523BE2CC7D3D81721FE7709F0EA</t>
  </si>
  <si>
    <t>Издатель: Казначейство России</t>
  </si>
  <si>
    <t>Время подписания: 26.03.2024 14:54:03</t>
  </si>
  <si>
    <t>Раздел 1. Результаты деятельности учреждения</t>
  </si>
  <si>
    <t>на "01" января 2024 г.</t>
  </si>
  <si>
    <t>01.01.24</t>
  </si>
  <si>
    <t>Орган, осуществляющий функции и полномочия учредителя</t>
  </si>
  <si>
    <t>Глава по БК</t>
  </si>
  <si>
    <t>Единица измерения: руб.</t>
  </si>
  <si>
    <t>по ОКЕИ</t>
  </si>
  <si>
    <t>383</t>
  </si>
  <si>
    <t>Раздел 1. Сведения о поступлениях учреждения</t>
  </si>
  <si>
    <t>Наименование показателя</t>
  </si>
  <si>
    <t>Код строки</t>
  </si>
  <si>
    <t>Сумма поступлений</t>
  </si>
  <si>
    <t>Изменение, %</t>
  </si>
  <si>
    <t>Доля в общей сумме поступлений, %</t>
  </si>
  <si>
    <t>за 2023 год (за отчетный финансовый год)</t>
  </si>
  <si>
    <t>за 2022 год (за год,  предшествующий отчетному)</t>
  </si>
  <si>
    <t>1</t>
  </si>
  <si>
    <t>2</t>
  </si>
  <si>
    <t>3</t>
  </si>
  <si>
    <t>4</t>
  </si>
  <si>
    <t>5</t>
  </si>
  <si>
    <t>6</t>
  </si>
  <si>
    <t>Субсидии на финансовое обеспечение выполнения государственного (муниципального) задания</t>
  </si>
  <si>
    <t>0100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</si>
  <si>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</si>
  <si>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</si>
  <si>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</si>
  <si>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</si>
  <si>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</si>
  <si>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</si>
  <si>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</si>
  <si>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</si>
  <si>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</si>
  <si>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</si>
  <si>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</si>
  <si>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</si>
  <si>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</si>
  <si>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</si>
  <si>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</si>
  <si>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</si>
  <si>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</si>
  <si>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</si>
  <si>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</si>
  <si>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</si>
  <si>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</si>
  <si>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</si>
  <si>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</si>
  <si>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</si>
  <si>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</si>
  <si>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</si>
  <si>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</si>
  <si>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</si>
  <si>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</si>
  <si>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</si>
  <si>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</si>
  <si>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</si>
  <si>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</si>
  <si>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</si>
  <si>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</si>
  <si>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</si>
  <si>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</si>
  <si>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</si>
  <si>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</si>
  <si>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</si>
  <si>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</si>
  <si>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</si>
  <si>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</si>
  <si>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</si>
  <si>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</si>
  <si>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</si>
  <si>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</si>
  <si>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</si>
  <si>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</si>
  <si>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</si>
  <si>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</si>
  <si>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</si>
  <si>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</si>
  <si>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1000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</si>
  <si>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</si>
  <si>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</si>
  <si>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</si>
  <si>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</si>
  <si>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>Итого</t>
  </si>
  <si>
    <t>9000</t>
  </si>
  <si>
    <t>x</t>
  </si>
  <si>
    <t>100%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</si>
  <si>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</si>
  <si>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</si>
  <si>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</si>
  <si>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</si>
  <si>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задания</t>
  </si>
  <si>
    <t>доля в общей сумме выплат, отраженных в графе 3, %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</si>
  <si>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</si>
  <si>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</si>
  <si>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</si>
  <si>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деятельности, всего</t>
  </si>
  <si>
    <t>из них:</t>
  </si>
  <si>
    <t>из федерального бюджета</t>
  </si>
  <si>
    <t>из бюджетов субъектов Российской Федерации и местных бюджетов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</si>
  <si>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</si>
  <si>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</si>
  <si>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</si>
  <si>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</si>
  <si>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</si>
  <si>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</si>
  <si>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</si>
  <si>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</si>
  <si>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</si>
  <si>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</si>
  <si>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</si>
  <si>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</si>
  <si>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</si>
  <si>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</si>
  <si>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</si>
  <si>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</si>
  <si>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</si>
  <si>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</si>
  <si>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</si>
  <si>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</si>
  <si>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</si>
  <si>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</si>
  <si>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</si>
  <si>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</si>
  <si>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</si>
  <si>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</si>
  <si>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</si>
  <si>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</si>
  <si>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</si>
  <si>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</si>
  <si>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</si>
  <si>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</si>
  <si>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</si>
  <si>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</si>
  <si>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</si>
  <si>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непроизведенные активы</t>
  </si>
  <si>
    <t>0309</t>
  </si>
  <si>
    <t>материальные запасы</t>
  </si>
  <si>
    <t>0310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</si>
  <si>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</si>
  <si>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</si>
  <si>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</si>
  <si>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</si>
  <si>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</si>
  <si>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</si>
  <si>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</si>
  <si>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</si>
  <si>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</si>
  <si>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</si>
  <si>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</si>
  <si>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</si>
  <si>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</si>
  <si>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</si>
  <si>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</si>
  <si>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</si>
  <si>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</si>
  <si>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</si>
  <si>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</si>
  <si>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</si>
  <si>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</si>
  <si>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</si>
  <si>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</si>
  <si>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</si>
  <si>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(подпись)</t>
  </si>
  <si>
    <t>1.1. Сведения об оказываемых услугах, выполняемых работах 
сверх установленного государственного (муниципального) задания, а также выпускаемой продукции</t>
  </si>
  <si>
    <t>глава по БК</t>
  </si>
  <si>
    <t>Раздел 1. Сведения об услугах, оказываемых сверх установленного государственного задания</t>
  </si>
  <si>
    <t>Наименование оказываемых услуг</t>
  </si>
  <si>
    <t>Код по ОКВЭД</t>
  </si>
  <si>
    <t>Объем оказанных услуг</t>
  </si>
  <si>
    <t>Доход от оказания услуг, рубли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</si>
  <si>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</si>
  <si>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</si>
  <si>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</si>
  <si>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</si>
  <si>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кем издан (ФОИВ, учреждение)</t>
  </si>
  <si>
    <t>дата</t>
  </si>
  <si>
    <t>номер</t>
  </si>
  <si>
    <t>наименование</t>
  </si>
  <si>
    <t>код по ОКЕИ</t>
  </si>
  <si>
    <t>услуги по реализации сувенирной продукции</t>
  </si>
  <si>
    <t>93.19</t>
  </si>
  <si>
    <t>услуг</t>
  </si>
  <si>
    <t>услуги по реализации билетов</t>
  </si>
  <si>
    <t>штук</t>
  </si>
  <si>
    <t>Раздел 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</si>
  <si>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</si>
  <si>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</si>
  <si>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рубли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</si>
  <si>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</si>
  <si>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</si>
  <si>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</si>
  <si>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рубли</t>
  </si>
  <si>
    <t>(фамилия, инициалы)</t>
  </si>
  <si>
    <t>1.2. Сведения о доходах учреждения в виде прибыли, приходящейся на доли 
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</si>
  <si>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</si>
  <si>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</si>
  <si>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</si>
  <si>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</si>
  <si>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</si>
  <si>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</si>
  <si>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</si>
  <si>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</si>
  <si>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</si>
  <si>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</si>
  <si>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рублей</t>
  </si>
  <si>
    <t>поступило, рублей</t>
  </si>
  <si>
    <t>Автономная некоммерческая организация по проведению спортивных мероприятий "Развитие спорта"</t>
  </si>
  <si>
    <t>5029202947</t>
  </si>
  <si>
    <t>23.09.15</t>
  </si>
  <si>
    <t>прочая деятельность в области спорта</t>
  </si>
  <si>
    <t>имущество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</si>
  <si>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</si>
  <si>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</si>
  <si>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</si>
  <si>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</si>
  <si>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</t>
  </si>
  <si>
    <t>в том числе: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</si>
  <si>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</si>
  <si>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</si>
  <si>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</si>
  <si>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</si>
  <si>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</si>
  <si>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</si>
  <si>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</si>
  <si>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</si>
  <si>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</si>
  <si>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</si>
  <si>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По выплате заработной платы</t>
  </si>
  <si>
    <t>По выплате стипендий, пособий, пенсий</t>
  </si>
  <si>
    <t>2000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</si>
  <si>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</si>
  <si>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</si>
  <si>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</si>
  <si>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</si>
  <si>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</si>
  <si>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</si>
  <si>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</si>
  <si>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</si>
  <si>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</si>
  <si>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</si>
  <si>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</si>
  <si>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</si>
  <si>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</si>
  <si>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</si>
  <si>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</si>
  <si>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</si>
  <si>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</si>
  <si>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</si>
  <si>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</si>
  <si>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</si>
  <si>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</si>
  <si>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</si>
  <si>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</si>
  <si>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</si>
  <si>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</si>
  <si>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</si>
  <si>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</si>
  <si>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</si>
  <si>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</si>
  <si>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</si>
  <si>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</si>
  <si>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</si>
  <si>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</si>
  <si>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</si>
  <si>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руб.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</si>
  <si>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</si>
  <si>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</si>
  <si>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</si>
  <si>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</si>
  <si>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</si>
  <si>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</si>
  <si>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из них: в связи с невыполнением государственного (муниципального) задания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</si>
  <si>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</si>
  <si>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</si>
  <si>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</si>
  <si>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</si>
  <si>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</si>
  <si>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</si>
  <si>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</si>
  <si>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</si>
  <si>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</si>
  <si>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</si>
  <si>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</si>
  <si>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</si>
  <si>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</si>
  <si>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</si>
  <si>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</si>
  <si>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</si>
  <si>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</si>
  <si>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</si>
  <si>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</si>
  <si>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</si>
  <si>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</si>
  <si>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</si>
  <si>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</si>
  <si>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</si>
  <si>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</si>
  <si>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</si>
  <si>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</si>
  <si>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</si>
  <si>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</si>
  <si>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</si>
  <si>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в том числе: в связи с нарушением сроков (начислено пени, штрафов, неустойки)</t>
  </si>
  <si>
    <t>в связи с невыполнением условий о возврате предоплаты (аванса)</t>
  </si>
  <si>
    <t>0320</t>
  </si>
  <si>
    <t>Раздел 1.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</si>
  <si>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</si>
  <si>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</si>
  <si>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</si>
  <si>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</si>
  <si>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</si>
  <si>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</si>
  <si>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</si>
  <si>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</si>
  <si>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</si>
  <si>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</si>
  <si>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</si>
  <si>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</si>
  <si>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</si>
  <si>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</si>
  <si>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</si>
  <si>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</si>
  <si>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</si>
  <si>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тренеры (тренеры-преподаватели), спортсмены, спортсмены-инструкторы</t>
  </si>
  <si>
    <t>1400</t>
  </si>
  <si>
    <t>врачи</t>
  </si>
  <si>
    <t>1500</t>
  </si>
  <si>
    <t>средний медицинский персонал</t>
  </si>
  <si>
    <t>1600</t>
  </si>
  <si>
    <t>прочий персонал</t>
  </si>
  <si>
    <t>1800</t>
  </si>
  <si>
    <t>Вспомогательный персонал, всего</t>
  </si>
  <si>
    <t>2100</t>
  </si>
  <si>
    <t>рабочие</t>
  </si>
  <si>
    <t>2200</t>
  </si>
  <si>
    <t>Административно-управленческий персонал, всего</t>
  </si>
  <si>
    <t>руководитель</t>
  </si>
  <si>
    <t>заместители руководителя</t>
  </si>
  <si>
    <t>руководители структурных подразделений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</si>
  <si>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</si>
  <si>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</si>
  <si>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</si>
  <si>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</si>
  <si>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</si>
  <si>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</si>
  <si>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</si>
  <si>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</si>
  <si>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</si>
  <si>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</si>
  <si>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</si>
  <si>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</si>
  <si>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Основной персонал</t>
  </si>
  <si>
    <t>Вспомогательный персонал</t>
  </si>
  <si>
    <t>Административно-управленческий персонал</t>
  </si>
  <si>
    <t>21</t>
  </si>
  <si>
    <t>22</t>
  </si>
  <si>
    <t>23</t>
  </si>
  <si>
    <t>24</t>
  </si>
  <si>
    <t>25</t>
  </si>
  <si>
    <t>26</t>
  </si>
  <si>
    <t>27</t>
  </si>
  <si>
    <t>28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</si>
  <si>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</si>
  <si>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</si>
  <si>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</si>
  <si>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</si>
  <si>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</si>
  <si>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</si>
  <si>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</si>
  <si>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</si>
  <si>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</si>
  <si>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</si>
  <si>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</si>
  <si>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</si>
  <si>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</si>
  <si>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</si>
  <si>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</si>
  <si>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</si>
  <si>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</si>
  <si>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</si>
  <si>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</si>
  <si>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</si>
  <si>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иностранной валюте</t>
  </si>
  <si>
    <t>Счета в кредитных организациях в валюте Российской Федерации</t>
  </si>
  <si>
    <t>2.1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</si>
  <si>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</si>
  <si>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</si>
  <si>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</si>
  <si>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</si>
  <si>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</si>
  <si>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</si>
  <si>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</si>
  <si>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</si>
  <si>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</si>
  <si>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Не используется</t>
  </si>
  <si>
    <t>Фактические расходы на содержание объекта недвижимого имущества (руб. в год)</t>
  </si>
  <si>
    <t>Наименование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</si>
  <si>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</si>
  <si>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</si>
  <si>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</si>
  <si>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</si>
  <si>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</si>
  <si>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</si>
  <si>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</si>
  <si>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</si>
  <si>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</si>
  <si>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в рамках государственного задания</t>
  </si>
  <si>
    <t>за плату сверх государственного задания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</si>
  <si>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</si>
  <si>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</si>
  <si>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</si>
  <si>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</si>
  <si>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4.1</t>
  </si>
  <si>
    <t>2.2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</si>
  <si>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</si>
  <si>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</si>
  <si>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</si>
  <si>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(руб.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</si>
  <si>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</si>
  <si>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</si>
  <si>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</si>
  <si>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</si>
  <si>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</si>
  <si>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</si>
  <si>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2.3 Сведения о недвижимом имуществе, используемом по договору аренды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</si>
  <si>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</si>
  <si>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</si>
  <si>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</si>
  <si>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</si>
  <si>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</si>
  <si>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руб./год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</si>
  <si>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</si>
  <si>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</si>
  <si>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</si>
  <si>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</si>
  <si>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</si>
  <si>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руб./мес.</t>
  </si>
  <si>
    <t>за объект руб./год</t>
  </si>
  <si>
    <t>для осуществления иной деятельности</t>
  </si>
  <si>
    <t>Площадные объекты, всего</t>
  </si>
  <si>
    <t>1001</t>
  </si>
  <si>
    <t>Нежилые помещения спортивного назначения</t>
  </si>
  <si>
    <t>Московская
обл., г. Дмитров, ул. Профессиональная, д.25</t>
  </si>
  <si>
    <t>-</t>
  </si>
  <si>
    <t>1002</t>
  </si>
  <si>
    <t>МАУ СК "Дмитров"</t>
  </si>
  <si>
    <t>5007042739</t>
  </si>
  <si>
    <t>01.01.23</t>
  </si>
  <si>
    <t>31.12.23</t>
  </si>
  <si>
    <t>Договор №67438 от 29.11.2022
Договор №56713 от 17.11.2023</t>
  </si>
  <si>
    <t>Нежилые помещения Ледового дворца спорта "Подмосковье"</t>
  </si>
  <si>
    <t>Московская
обл., г. Воскресенск, ул. Менделеева, д.2</t>
  </si>
  <si>
    <t>1003</t>
  </si>
  <si>
    <t>МУ "СК "Химик"</t>
  </si>
  <si>
    <t>5005027647</t>
  </si>
  <si>
    <t>Договор №72098 от 09.12.2022
Договор №62241 от 30.11.2023</t>
  </si>
  <si>
    <t>Нежилые  помещения здания "Южная трибуна"</t>
  </si>
  <si>
    <t>Московская
обл., г. Электросталь, ул. Красная, д.36</t>
  </si>
  <si>
    <t>1004</t>
  </si>
  <si>
    <t>МБУ "Мир спорта "Сталь"</t>
  </si>
  <si>
    <t>5053045727</t>
  </si>
  <si>
    <t>Договор №71789 от 07.12.2022
Договор №56672 от 14.11.2023</t>
  </si>
  <si>
    <t>Московская
обл., г. Мытищи, ул. Летная, вл. 17</t>
  </si>
  <si>
    <t>1005</t>
  </si>
  <si>
    <t>Акционерное общество "Арена "Мытищи"</t>
  </si>
  <si>
    <t>5029226539</t>
  </si>
  <si>
    <t>Договор №75310 от 22.12.2022
Договор №44641 от 31.08.2023</t>
  </si>
  <si>
    <t>Раздел 2. Сведения о недвижимом имуществе, используемом на праве аренды с почасовой оплатой</t>
  </si>
  <si>
    <t>Длительность использования (час)</t>
  </si>
  <si>
    <t>Фактические расходы на содержание объекта недвижимого имущества руб./год</t>
  </si>
  <si>
    <t>за единицу меры руб./час</t>
  </si>
  <si>
    <t>за объект руб./час</t>
  </si>
  <si>
    <t>всего за год руб.</t>
  </si>
  <si>
    <t>Универсальный спортивный зал</t>
  </si>
  <si>
    <t>Московская область, г. Мытищи, ул. Летная, вл. 17</t>
  </si>
  <si>
    <t>АО «Арена «Мытищи»</t>
  </si>
  <si>
    <t>Договор №42673 от 17.08.2023 
Договор №75307 от 22.12.2022</t>
  </si>
  <si>
    <t>Универсальный зал для индорхоккея</t>
  </si>
  <si>
    <t>Московская область, г. Электросталь, ул.Спортивная, д.54</t>
  </si>
  <si>
    <t>ООО "НЕО-СПОРТ ЦЕНТР КП"</t>
  </si>
  <si>
    <t>5031149803</t>
  </si>
  <si>
    <t>Договор №53281 от 31.10.2023</t>
  </si>
  <si>
    <t>Ледовая арена с нежилыми помещениями</t>
  </si>
  <si>
    <t>Договор №54047 от 26.10.2023
Договор №75305 от 22.12.2022
Договор №38826 от 31.07.2023</t>
  </si>
  <si>
    <t>Автономная некоммерческая организация "КУЛЬТУРНО-СПОРТИВНЫЙ КОМПЛЕКС "КРИСТАЛЛ"</t>
  </si>
  <si>
    <t>5053054520</t>
  </si>
  <si>
    <t>Договор №71543 от 09.12.2022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</si>
  <si>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</si>
  <si>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</si>
  <si>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</si>
  <si>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Направление использования объекта недвижимого имущества</t>
  </si>
  <si>
    <t>Обоснование заключения договора ссуды</t>
  </si>
  <si>
    <t>за единицу меры (руб/мес)</t>
  </si>
  <si>
    <t>Московская область, г. Красногорск, ул. Пионерская, д. 31</t>
  </si>
  <si>
    <t>МАСОУ "Зоркий"</t>
  </si>
  <si>
    <t>5024026617</t>
  </si>
  <si>
    <t>31.01.23</t>
  </si>
  <si>
    <t>Договор № 03/07-23 от 03.07.2023</t>
  </si>
  <si>
    <t>2.5 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</si>
  <si>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</si>
  <si>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</si>
  <si>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</si>
  <si>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</si>
  <si>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</si>
  <si>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</si>
  <si>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</si>
  <si>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</si>
  <si>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</si>
  <si>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</si>
  <si>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</si>
  <si>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</si>
  <si>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</si>
  <si>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</si>
  <si>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</si>
  <si>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</si>
  <si>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</si>
  <si>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</si>
  <si>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</si>
  <si>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</si>
  <si>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</si>
  <si>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</si>
  <si>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</si>
  <si>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</si>
  <si>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</si>
  <si>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</si>
  <si>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</si>
  <si>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</si>
  <si>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</si>
  <si>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</si>
  <si>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</si>
  <si>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</si>
  <si>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</si>
  <si>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</si>
  <si>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</si>
  <si>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</si>
  <si>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</si>
  <si>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</si>
  <si>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</si>
  <si>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</si>
  <si>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</si>
  <si>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</si>
  <si>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</si>
  <si>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</si>
  <si>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</si>
  <si>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</si>
  <si>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</si>
  <si>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</si>
  <si>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</si>
  <si>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</si>
  <si>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</si>
  <si>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</si>
  <si>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</si>
  <si>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</si>
  <si>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2.6 Сведения о транспортных средствах</t>
  </si>
  <si>
    <t>Раздел 1. Сведения об используемых транспортных средствах</t>
  </si>
  <si>
    <t>Транспортные средства, ед.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</si>
  <si>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</si>
  <si>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</si>
  <si>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</si>
  <si>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</si>
  <si>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</si>
  <si>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</si>
  <si>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</si>
  <si>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</si>
  <si>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</si>
  <si>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</si>
  <si>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</si>
  <si>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</si>
  <si>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</si>
  <si>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</si>
  <si>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</si>
  <si>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</si>
  <si>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</si>
  <si>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</si>
  <si>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</si>
  <si>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</si>
  <si>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</si>
  <si>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</si>
  <si>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</si>
  <si>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</si>
  <si>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</si>
  <si>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1300</t>
  </si>
  <si>
    <t>специальные грузовые автомашины</t>
  </si>
  <si>
    <t>автобусы</t>
  </si>
  <si>
    <t>тракторы самоходные комбайны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</si>
  <si>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</si>
  <si>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</si>
  <si>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</si>
  <si>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мотоциклы, мотороллеры</t>
  </si>
  <si>
    <t>1900</t>
  </si>
  <si>
    <t>велосипеды</t>
  </si>
  <si>
    <t>1950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</si>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</sst>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10"/>
      <color rgb="FF0000FF"/>
      <name val="PT Astra Serif"/>
    </font>
    <font>
      <b/>
      <sz val="10"/>
      <color rgb="FF0000FF"/>
      <name val="PT Astra Serif"/>
    </font>
    <font>
      <b/>
      <sz val="10"/>
      <color rgb="FF0000FF"/>
      <name val="PT Astra Serif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1D1D1D"/>
      <name val="Verdana"/>
    </font>
  </fonts>
  <fills count="2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wrapText="1"/>
    </xf>
    <xf numFmtId="0" fontId="13" fillId="15" borderId="13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23" fillId="25" borderId="23" applyBorder="0">
      <alignment horizontal="center" vertical="center" wrapText="1"/>
    </xf>
    <xf numFmtId="0" fontId="25" fillId="27" borderId="25" applyBorder="0">
      <alignment horizontal="center" vertical="center" wrapText="1"/>
    </xf>
  </cellStyleXfs>
  <cellXfs count="25">
    <xf numFmtId="0" fontId="0" fillId="2" borderId="0" xfId="0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4" fontId="6" fillId="8" borderId="6" xfId="0" applyNumberFormat="1" applyFont="1" applyFill="1" applyBorder="1" applyAlignment="1">
      <alignment horizontal="right" vertical="center" wrapText="1" inden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right" vertical="center" wrapText="1"/>
    </xf>
    <xf numFmtId="4" fontId="21" fillId="23" borderId="21" xfId="0" applyNumberFormat="1" applyFont="1" applyFill="1" applyBorder="1" applyAlignment="1">
      <alignment horizontal="right" vertical="center" wrapText="1" inden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</cellXfs>
  <cellStyles count="9">
    <cellStyle name="bold_border_center_str" xfId="7"/>
    <cellStyle name="border_center_str" xfId="2"/>
    <cellStyle name="bottom_center_str" xfId="5"/>
    <cellStyle name="center_bottom_str8" xfId="4"/>
    <cellStyle name="left_str" xfId="3"/>
    <cellStyle name="right_str" xfId="6"/>
    <cellStyle name="table_head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0" workbookViewId="0"/>
  </sheetViews>
  <sheetFormatPr defaultRowHeight="10.5"/>
  <cols>
    <col min="1" max="4" width="28.7109375" customWidth="1"/>
    <col min="5" max="5" width="9.5703125" customWidth="1"/>
    <col min="6" max="9" width="28.7109375" customWidth="1"/>
  </cols>
  <sheetData>
    <row r="1" spans="1:7" ht="20.100000000000001" customHeight="1"/>
    <row r="2" spans="1:7" ht="99.95" customHeight="1">
      <c r="A2" s="1" t="s">
        <v>0</v>
      </c>
      <c r="B2" s="1"/>
      <c r="C2" s="1"/>
      <c r="D2" s="1"/>
      <c r="E2" s="1"/>
      <c r="F2" s="1"/>
      <c r="G2" s="1"/>
    </row>
    <row r="3" spans="1:7" ht="30" customHeight="1">
      <c r="A3" s="1" t="s">
        <v>1</v>
      </c>
      <c r="B3" s="1"/>
      <c r="C3" s="1"/>
      <c r="D3" s="1"/>
      <c r="E3" s="1"/>
      <c r="F3" s="1"/>
      <c r="G3" s="1"/>
    </row>
    <row r="4" spans="1:7" ht="20.100000000000001" customHeight="1">
      <c r="G4" s="3" t="s">
        <v>2</v>
      </c>
    </row>
    <row r="5" spans="1:7" ht="39.950000000000003" customHeight="1">
      <c r="F5" s="8" t="s">
        <v>3</v>
      </c>
      <c r="G5" s="3" t="s">
        <v>4</v>
      </c>
    </row>
    <row r="6" spans="1:7" ht="39.950000000000003" customHeight="1">
      <c r="A6" s="2" t="s">
        <v>5</v>
      </c>
      <c r="B6" s="2"/>
      <c r="C6" s="2" t="s">
        <v>6</v>
      </c>
      <c r="D6" s="2"/>
      <c r="F6" s="8" t="s">
        <v>7</v>
      </c>
      <c r="G6" s="3" t="s">
        <v>8</v>
      </c>
    </row>
    <row r="7" spans="1:7" ht="39.950000000000003" customHeight="1">
      <c r="A7" s="2" t="s">
        <v>9</v>
      </c>
      <c r="B7" s="2"/>
      <c r="C7" s="2" t="s">
        <v>10</v>
      </c>
      <c r="D7" s="2"/>
      <c r="F7" s="8" t="s">
        <v>11</v>
      </c>
      <c r="G7" s="3" t="s">
        <v>12</v>
      </c>
    </row>
    <row r="8" spans="1:7" ht="39.950000000000003" customHeight="1">
      <c r="A8" s="2" t="s">
        <v>13</v>
      </c>
      <c r="B8" s="2"/>
      <c r="C8" s="2" t="s">
        <v>14</v>
      </c>
      <c r="D8" s="2"/>
      <c r="F8" s="8" t="s">
        <v>15</v>
      </c>
      <c r="G8" s="3" t="s">
        <v>16</v>
      </c>
    </row>
    <row r="9" spans="1:7" ht="39.950000000000003" customHeight="1">
      <c r="A9" s="2" t="s">
        <v>17</v>
      </c>
      <c r="B9" s="2"/>
      <c r="C9" s="2" t="s">
        <v>18</v>
      </c>
      <c r="D9" s="2"/>
      <c r="F9" s="8" t="s">
        <v>19</v>
      </c>
      <c r="G9" s="3" t="s">
        <v>20</v>
      </c>
    </row>
    <row r="10" spans="1:7" ht="39.950000000000003" customHeight="1">
      <c r="A10" s="2" t="s">
        <v>21</v>
      </c>
      <c r="B10" s="2"/>
      <c r="C10" s="2"/>
      <c r="D10" s="2"/>
      <c r="F10" s="8" t="s">
        <v>22</v>
      </c>
      <c r="G10" s="3" t="s">
        <v>23</v>
      </c>
    </row>
    <row r="11" spans="1:7" ht="39.950000000000003" customHeight="1"/>
    <row r="12" spans="1:7" ht="20.100000000000001" customHeight="1">
      <c r="A12" s="16" t="s">
        <v>24</v>
      </c>
      <c r="B12" s="16"/>
      <c r="C12" s="16"/>
      <c r="D12" s="16"/>
      <c r="E12" s="16"/>
      <c r="F12" s="16"/>
      <c r="G12" s="16"/>
    </row>
    <row r="13" spans="1:7" ht="20.100000000000001" customHeight="1">
      <c r="A13" s="16" t="s">
        <v>25</v>
      </c>
      <c r="B13" s="16"/>
      <c r="C13" s="16"/>
      <c r="D13" s="16"/>
      <c r="E13" s="16"/>
      <c r="F13" s="16"/>
      <c r="G13" s="16"/>
    </row>
    <row r="14" spans="1:7" ht="20.100000000000001" customHeight="1">
      <c r="A14" s="16" t="s">
        <v>26</v>
      </c>
      <c r="B14" s="16"/>
      <c r="C14" s="16"/>
      <c r="D14" s="16"/>
      <c r="E14" s="16"/>
      <c r="F14" s="16"/>
      <c r="G14" s="16"/>
    </row>
    <row r="15" spans="1:7" ht="20.100000000000001" customHeight="1">
      <c r="A15" s="16" t="s">
        <v>27</v>
      </c>
      <c r="B15" s="16"/>
      <c r="C15" s="16"/>
      <c r="D15" s="16"/>
      <c r="E15" s="16"/>
      <c r="F15" s="16"/>
      <c r="G15" s="16"/>
    </row>
    <row r="16" spans="1:7" ht="20.100000000000001" customHeight="1">
      <c r="A16" s="16" t="s">
        <v>28</v>
      </c>
      <c r="B16" s="16"/>
      <c r="C16" s="16"/>
      <c r="D16" s="16"/>
      <c r="E16" s="16"/>
      <c r="F16" s="16"/>
      <c r="G16" s="16"/>
    </row>
    <row r="17" spans="1:7" ht="20.100000000000001" customHeight="1">
      <c r="A17" s="16" t="s">
        <v>29</v>
      </c>
      <c r="B17" s="16"/>
      <c r="C17" s="16"/>
      <c r="D17" s="16"/>
      <c r="E17" s="16"/>
      <c r="F17" s="16"/>
      <c r="G17" s="16"/>
    </row>
    <row r="18" spans="1:7" ht="20.100000000000001" customHeight="1">
      <c r="A18" s="16" t="s">
        <v>30</v>
      </c>
      <c r="B18" s="16"/>
      <c r="C18" s="16"/>
      <c r="D18" s="16"/>
      <c r="E18" s="16"/>
      <c r="F18" s="16"/>
      <c r="G18" s="16"/>
    </row>
    <row r="19" spans="1:7" ht="20.100000000000001" customHeight="1">
      <c r="A19" s="16" t="s">
        <v>31</v>
      </c>
      <c r="B19" s="16"/>
      <c r="C19" s="16"/>
      <c r="D19" s="16"/>
      <c r="E19" s="16"/>
      <c r="F19" s="16"/>
      <c r="G19" s="16"/>
    </row>
    <row r="20" spans="1:7" ht="20.100000000000001" customHeight="1">
      <c r="A20" s="16" t="s">
        <v>32</v>
      </c>
      <c r="B20" s="16"/>
      <c r="C20" s="16"/>
      <c r="D20" s="16"/>
      <c r="E20" s="16"/>
      <c r="F20" s="16"/>
      <c r="G20" s="16"/>
    </row>
    <row r="21" spans="1:7" ht="20.100000000000001" customHeight="1">
      <c r="A21" s="16" t="s">
        <v>33</v>
      </c>
      <c r="B21" s="16"/>
      <c r="C21" s="16"/>
      <c r="D21" s="16"/>
      <c r="E21" s="16"/>
      <c r="F21" s="16"/>
      <c r="G21" s="16"/>
    </row>
    <row r="22" spans="1:7" ht="20.100000000000001" customHeight="1">
      <c r="A22" s="16" t="s">
        <v>34</v>
      </c>
      <c r="B22" s="16"/>
      <c r="C22" s="16"/>
      <c r="D22" s="16"/>
      <c r="E22" s="16"/>
      <c r="F22" s="16"/>
      <c r="G22" s="16"/>
    </row>
    <row r="23" spans="1:7" ht="20.100000000000001" customHeight="1">
      <c r="A23" s="16" t="s">
        <v>35</v>
      </c>
      <c r="B23" s="16"/>
      <c r="C23" s="16"/>
      <c r="D23" s="16"/>
      <c r="E23" s="16"/>
      <c r="F23" s="16"/>
      <c r="G23" s="16"/>
    </row>
    <row r="24" spans="1:7" ht="20.100000000000001" customHeight="1">
      <c r="A24" s="16" t="s">
        <v>36</v>
      </c>
      <c r="B24" s="16"/>
      <c r="C24" s="16"/>
      <c r="D24" s="16"/>
      <c r="E24" s="16"/>
      <c r="F24" s="16"/>
      <c r="G24" s="16"/>
    </row>
    <row r="25" spans="1:7" ht="20.100000000000001" customHeight="1">
      <c r="A25" s="16" t="s">
        <v>37</v>
      </c>
      <c r="B25" s="16"/>
      <c r="C25" s="16"/>
      <c r="D25" s="16"/>
      <c r="E25" s="16"/>
      <c r="F25" s="16"/>
      <c r="G25" s="16"/>
    </row>
    <row r="26" spans="1:7" ht="20.100000000000001" customHeight="1">
      <c r="A26" s="16" t="s">
        <v>38</v>
      </c>
      <c r="B26" s="16"/>
      <c r="C26" s="16"/>
      <c r="D26" s="16"/>
      <c r="E26" s="16"/>
      <c r="F26" s="16"/>
      <c r="G26" s="16"/>
    </row>
    <row r="27" spans="1:7" ht="20.100000000000001" customHeight="1">
      <c r="A27" s="16" t="s">
        <v>39</v>
      </c>
      <c r="B27" s="16"/>
      <c r="C27" s="16"/>
      <c r="D27" s="16"/>
      <c r="E27" s="16"/>
      <c r="F27" s="16"/>
      <c r="G27" s="16"/>
    </row>
    <row r="28" spans="1:7" ht="20.100000000000001" customHeight="1">
      <c r="A28" s="16" t="s">
        <v>40</v>
      </c>
      <c r="B28" s="16"/>
      <c r="C28" s="16"/>
      <c r="D28" s="16"/>
      <c r="E28" s="16"/>
      <c r="F28" s="16"/>
      <c r="G28" s="16"/>
    </row>
    <row r="29" spans="1:7" ht="15" customHeight="1"/>
    <row r="30" spans="1:7" ht="39.950000000000003" customHeight="1">
      <c r="A30" s="7" t="s">
        <v>41</v>
      </c>
      <c r="B30" s="10"/>
      <c r="D30" s="10"/>
    </row>
    <row r="31" spans="1:7" ht="20.100000000000001" customHeight="1">
      <c r="B31" s="8" t="s">
        <v>42</v>
      </c>
      <c r="D31" s="8" t="s">
        <v>43</v>
      </c>
    </row>
    <row r="32" spans="1:7" ht="39.950000000000003" customHeight="1">
      <c r="A32" s="7" t="s">
        <v>44</v>
      </c>
      <c r="B32" s="10"/>
      <c r="D32" s="10"/>
    </row>
    <row r="33" spans="1:4" ht="20.100000000000001" customHeight="1">
      <c r="B33" s="8" t="s">
        <v>42</v>
      </c>
      <c r="D33" s="8" t="s">
        <v>45</v>
      </c>
    </row>
    <row r="34" spans="1:4" ht="20.100000000000001" customHeight="1">
      <c r="A34" s="2" t="s">
        <v>46</v>
      </c>
      <c r="B34" s="2"/>
    </row>
    <row r="35" spans="1:4" ht="20.100000000000001" customHeight="1"/>
    <row r="36" spans="1:4" ht="20.100000000000001" customHeight="1">
      <c r="A36" s="17" t="s">
        <v>47</v>
      </c>
      <c r="B36" s="17"/>
      <c r="C36" s="17"/>
      <c r="D36" s="17"/>
    </row>
    <row r="37" spans="1:4" ht="20.100000000000001" customHeight="1">
      <c r="A37" s="18" t="s">
        <v>48</v>
      </c>
      <c r="B37" s="18"/>
      <c r="C37" s="18"/>
      <c r="D37" s="18"/>
    </row>
    <row r="38" spans="1:4" ht="20.100000000000001" customHeight="1">
      <c r="A38" s="18" t="s">
        <v>49</v>
      </c>
      <c r="B38" s="18"/>
      <c r="C38" s="18"/>
      <c r="D38" s="18"/>
    </row>
    <row r="39" spans="1:4" ht="20.100000000000001" customHeight="1">
      <c r="A39" s="18" t="s">
        <v>50</v>
      </c>
      <c r="B39" s="18"/>
      <c r="C39" s="18"/>
      <c r="D39" s="18"/>
    </row>
    <row r="40" spans="1:4" ht="20.100000000000001" customHeight="1">
      <c r="A40" s="18" t="s">
        <v>51</v>
      </c>
      <c r="B40" s="18"/>
      <c r="C40" s="18"/>
      <c r="D40" s="18"/>
    </row>
    <row r="41" spans="1:4" ht="20.100000000000001" customHeight="1">
      <c r="A41" s="18" t="s">
        <v>52</v>
      </c>
      <c r="B41" s="18"/>
      <c r="C41" s="18"/>
      <c r="D41" s="18"/>
    </row>
    <row r="42" spans="1:4" ht="20.100000000000001" customHeight="1">
      <c r="A42" s="19" t="s">
        <v>53</v>
      </c>
      <c r="B42" s="19"/>
      <c r="C42" s="19"/>
      <c r="D42" s="19"/>
    </row>
  </sheetData>
  <sheetProtection password="F593" sheet="1" objects="1" scenarios="1"/>
  <mergeCells count="37">
    <mergeCell ref="A38:D38"/>
    <mergeCell ref="A39:D39"/>
    <mergeCell ref="A40:D40"/>
    <mergeCell ref="A41:D41"/>
    <mergeCell ref="A42:D42"/>
    <mergeCell ref="A27:G27"/>
    <mergeCell ref="A28:G28"/>
    <mergeCell ref="A34:B34"/>
    <mergeCell ref="A36:D36"/>
    <mergeCell ref="A37:D37"/>
    <mergeCell ref="A22:G22"/>
    <mergeCell ref="A23:G23"/>
    <mergeCell ref="A24:G24"/>
    <mergeCell ref="A25:G25"/>
    <mergeCell ref="A26:G26"/>
    <mergeCell ref="A17:G17"/>
    <mergeCell ref="A18:G18"/>
    <mergeCell ref="A19:G19"/>
    <mergeCell ref="A20:G20"/>
    <mergeCell ref="A21:G21"/>
    <mergeCell ref="A12:G12"/>
    <mergeCell ref="A13:G13"/>
    <mergeCell ref="A14:G14"/>
    <mergeCell ref="A15:G15"/>
    <mergeCell ref="A16:G16"/>
    <mergeCell ref="A8:B8"/>
    <mergeCell ref="C8:D8"/>
    <mergeCell ref="A9:B9"/>
    <mergeCell ref="C9:D9"/>
    <mergeCell ref="A10:B10"/>
    <mergeCell ref="C10:D10"/>
    <mergeCell ref="A2:G2"/>
    <mergeCell ref="A3:G3"/>
    <mergeCell ref="A6:B6"/>
    <mergeCell ref="C6:D6"/>
    <mergeCell ref="A7:B7"/>
    <mergeCell ref="C7:D7"/>
  </mergeCells>
  <phoneticPr fontId="0" type="noConversion"/>
  <pageMargins left="0.4" right="0.4" top="0.4" bottom="0.4" header="0.1" footer="0.1"/>
  <pageSetup paperSize="9" fitToHeight="0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/>
  </sheetViews>
  <sheetFormatPr defaultRowHeight="10.5"/>
  <cols>
    <col min="1" max="1" width="66.85546875" customWidth="1"/>
    <col min="2" max="16" width="24.85546875" customWidth="1"/>
  </cols>
  <sheetData>
    <row r="1" spans="1:16" ht="50.1" customHeight="1">
      <c r="A1" s="1" t="s">
        <v>393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>
      <c r="A2" s="23" t="s">
        <v>394</v>
      </c>
      <c r="B2" s="23" t="s">
        <v>64</v>
      </c>
      <c r="C2" s="23" t="s">
        <v>395</v>
      </c>
      <c r="D2" s="23"/>
      <c r="E2" s="23"/>
      <c r="F2" s="23"/>
      <c r="G2" s="23"/>
      <c r="H2" s="23"/>
      <c r="I2" s="23" t="s">
        <v>396</v>
      </c>
      <c r="J2" s="23"/>
      <c r="K2" s="23" t="s">
        <v>397</v>
      </c>
      <c r="L2" s="23"/>
      <c r="M2" s="23"/>
      <c r="N2" s="23"/>
      <c r="O2" s="23"/>
      <c r="P2" s="23"/>
    </row>
    <row r="3" spans="1:16" ht="30" customHeight="1">
      <c r="A3" s="23"/>
      <c r="B3" s="23"/>
      <c r="C3" s="23" t="s">
        <v>227</v>
      </c>
      <c r="D3" s="23" t="s">
        <v>270</v>
      </c>
      <c r="E3" s="23"/>
      <c r="F3" s="23"/>
      <c r="G3" s="23"/>
      <c r="H3" s="23"/>
      <c r="I3" s="23" t="s">
        <v>270</v>
      </c>
      <c r="J3" s="23"/>
      <c r="K3" s="23" t="s">
        <v>270</v>
      </c>
      <c r="L3" s="23"/>
      <c r="M3" s="23"/>
      <c r="N3" s="23"/>
      <c r="O3" s="23"/>
      <c r="P3" s="23"/>
    </row>
    <row r="4" spans="1:16" ht="30" customHeight="1">
      <c r="A4" s="23"/>
      <c r="B4" s="23"/>
      <c r="C4" s="23"/>
      <c r="D4" s="23" t="s">
        <v>369</v>
      </c>
      <c r="E4" s="23"/>
      <c r="F4" s="23"/>
      <c r="G4" s="23" t="s">
        <v>398</v>
      </c>
      <c r="H4" s="23" t="s">
        <v>371</v>
      </c>
      <c r="I4" s="23" t="s">
        <v>399</v>
      </c>
      <c r="J4" s="23" t="s">
        <v>400</v>
      </c>
      <c r="K4" s="23" t="s">
        <v>369</v>
      </c>
      <c r="L4" s="23"/>
      <c r="M4" s="23"/>
      <c r="N4" s="23"/>
      <c r="O4" s="23"/>
      <c r="P4" s="23"/>
    </row>
    <row r="5" spans="1:16" ht="30" customHeight="1">
      <c r="A5" s="23"/>
      <c r="B5" s="23"/>
      <c r="C5" s="23"/>
      <c r="D5" s="23" t="s">
        <v>227</v>
      </c>
      <c r="E5" s="23" t="s">
        <v>401</v>
      </c>
      <c r="F5" s="23"/>
      <c r="G5" s="23"/>
      <c r="H5" s="23"/>
      <c r="I5" s="23"/>
      <c r="J5" s="23"/>
      <c r="K5" s="23" t="s">
        <v>144</v>
      </c>
      <c r="L5" s="23" t="s">
        <v>146</v>
      </c>
      <c r="M5" s="23" t="s">
        <v>147</v>
      </c>
      <c r="N5" s="23"/>
      <c r="O5" s="23" t="s">
        <v>148</v>
      </c>
      <c r="P5" s="23" t="s">
        <v>402</v>
      </c>
    </row>
    <row r="6" spans="1:16" ht="30" customHeight="1">
      <c r="A6" s="23"/>
      <c r="B6" s="23"/>
      <c r="C6" s="23"/>
      <c r="D6" s="23"/>
      <c r="E6" s="23" t="s">
        <v>403</v>
      </c>
      <c r="F6" s="23" t="s">
        <v>404</v>
      </c>
      <c r="G6" s="23"/>
      <c r="H6" s="23"/>
      <c r="I6" s="23"/>
      <c r="J6" s="23"/>
      <c r="K6" s="23"/>
      <c r="L6" s="23"/>
      <c r="M6" s="23" t="s">
        <v>270</v>
      </c>
      <c r="N6" s="23"/>
      <c r="O6" s="23"/>
      <c r="P6" s="23"/>
    </row>
    <row r="7" spans="1:16" ht="39.950000000000003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" t="s">
        <v>151</v>
      </c>
      <c r="N7" s="3" t="s">
        <v>152</v>
      </c>
      <c r="O7" s="23"/>
      <c r="P7" s="23"/>
    </row>
    <row r="8" spans="1:16" ht="20.100000000000001" customHeight="1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155</v>
      </c>
      <c r="H8" s="3" t="s">
        <v>156</v>
      </c>
      <c r="I8" s="3" t="s">
        <v>157</v>
      </c>
      <c r="J8" s="3" t="s">
        <v>158</v>
      </c>
      <c r="K8" s="3" t="s">
        <v>159</v>
      </c>
      <c r="L8" s="3" t="s">
        <v>160</v>
      </c>
      <c r="M8" s="3" t="s">
        <v>161</v>
      </c>
      <c r="N8" s="3" t="s">
        <v>162</v>
      </c>
      <c r="O8" s="3" t="s">
        <v>163</v>
      </c>
      <c r="P8" s="3" t="s">
        <v>164</v>
      </c>
    </row>
    <row r="9" spans="1:16" ht="20.100000000000001" customHeight="1">
      <c r="A9" s="14" t="s">
        <v>405</v>
      </c>
      <c r="B9" s="3" t="s">
        <v>131</v>
      </c>
      <c r="C9" s="13">
        <f>D9+G9+H9</f>
        <v>218029114.91999999</v>
      </c>
      <c r="D9" s="13">
        <v>195849116.13999999</v>
      </c>
      <c r="E9" s="13">
        <v>164096054.03</v>
      </c>
      <c r="F9" s="13">
        <v>31753062.109999999</v>
      </c>
      <c r="G9" s="13">
        <v>751263.62</v>
      </c>
      <c r="H9" s="13">
        <v>21428735.16</v>
      </c>
      <c r="I9" s="13">
        <v>0</v>
      </c>
      <c r="J9" s="13">
        <v>0</v>
      </c>
      <c r="K9" s="13">
        <v>161259066.86000001</v>
      </c>
      <c r="L9" s="13">
        <v>5126675.24</v>
      </c>
      <c r="M9" s="13">
        <v>0</v>
      </c>
      <c r="N9" s="13">
        <v>0</v>
      </c>
      <c r="O9" s="13">
        <v>0</v>
      </c>
      <c r="P9" s="13">
        <v>29463374.039999999</v>
      </c>
    </row>
    <row r="10" spans="1:16" ht="20.100000000000001" customHeight="1">
      <c r="A10" s="4" t="s">
        <v>150</v>
      </c>
      <c r="B10" s="3" t="s">
        <v>133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.95" customHeight="1">
      <c r="A11" s="4" t="s">
        <v>377</v>
      </c>
      <c r="B11" s="3" t="s">
        <v>378</v>
      </c>
      <c r="C11" s="5">
        <f>D11+G11+H11</f>
        <v>174780354.97</v>
      </c>
      <c r="D11" s="5">
        <v>158607485.75999999</v>
      </c>
      <c r="E11" s="5">
        <v>131320943.84999999</v>
      </c>
      <c r="F11" s="5">
        <v>27286541.91</v>
      </c>
      <c r="G11" s="5">
        <v>357444.16</v>
      </c>
      <c r="H11" s="5">
        <v>15815425.050000001</v>
      </c>
      <c r="I11" s="5">
        <v>0</v>
      </c>
      <c r="J11" s="5">
        <v>0</v>
      </c>
      <c r="K11" s="5">
        <v>129301890.93000001</v>
      </c>
      <c r="L11" s="5">
        <v>4115000</v>
      </c>
      <c r="M11" s="5">
        <v>0</v>
      </c>
      <c r="N11" s="5">
        <v>0</v>
      </c>
      <c r="O11" s="5">
        <v>0</v>
      </c>
      <c r="P11" s="5">
        <v>25190594.829999998</v>
      </c>
    </row>
    <row r="12" spans="1:16" ht="21.95" customHeight="1">
      <c r="A12" s="4" t="s">
        <v>379</v>
      </c>
      <c r="B12" s="3" t="s">
        <v>380</v>
      </c>
      <c r="C12" s="5">
        <f>D12+G12+H12</f>
        <v>7323714.6499999994</v>
      </c>
      <c r="D12" s="5">
        <v>6702782.2699999996</v>
      </c>
      <c r="E12" s="5">
        <v>6702782.2699999996</v>
      </c>
      <c r="F12" s="5">
        <v>0</v>
      </c>
      <c r="G12" s="5">
        <v>136877.74</v>
      </c>
      <c r="H12" s="5">
        <v>484054.64</v>
      </c>
      <c r="I12" s="5">
        <v>0</v>
      </c>
      <c r="J12" s="5">
        <v>0</v>
      </c>
      <c r="K12" s="5">
        <v>4311389.6500000004</v>
      </c>
      <c r="L12" s="5">
        <v>609239.28</v>
      </c>
      <c r="M12" s="5">
        <v>0</v>
      </c>
      <c r="N12" s="5">
        <v>0</v>
      </c>
      <c r="O12" s="5">
        <v>0</v>
      </c>
      <c r="P12" s="5">
        <v>1782153.34</v>
      </c>
    </row>
    <row r="13" spans="1:16" ht="21.95" customHeight="1">
      <c r="A13" s="4" t="s">
        <v>381</v>
      </c>
      <c r="B13" s="3" t="s">
        <v>382</v>
      </c>
      <c r="C13" s="5">
        <f>D13+G13+H13</f>
        <v>6694800.3500000006</v>
      </c>
      <c r="D13" s="5">
        <v>6074364.0300000003</v>
      </c>
      <c r="E13" s="5">
        <v>4943056.43</v>
      </c>
      <c r="F13" s="5">
        <v>1131307.6000000001</v>
      </c>
      <c r="G13" s="5">
        <v>0</v>
      </c>
      <c r="H13" s="5">
        <v>620436.31999999995</v>
      </c>
      <c r="I13" s="5">
        <v>0</v>
      </c>
      <c r="J13" s="5">
        <v>0</v>
      </c>
      <c r="K13" s="5">
        <v>4631823.53</v>
      </c>
      <c r="L13" s="5">
        <v>402435.96</v>
      </c>
      <c r="M13" s="5">
        <v>0</v>
      </c>
      <c r="N13" s="5">
        <v>0</v>
      </c>
      <c r="O13" s="5">
        <v>0</v>
      </c>
      <c r="P13" s="5">
        <v>1040104.54</v>
      </c>
    </row>
    <row r="14" spans="1:16" ht="21.95" customHeight="1">
      <c r="A14" s="4" t="s">
        <v>383</v>
      </c>
      <c r="B14" s="3" t="s">
        <v>384</v>
      </c>
      <c r="C14" s="5">
        <f>D14+G14+H14</f>
        <v>29230244.949999996</v>
      </c>
      <c r="D14" s="5">
        <v>24464484.079999998</v>
      </c>
      <c r="E14" s="5">
        <v>21129271.48</v>
      </c>
      <c r="F14" s="5">
        <v>3335212.6</v>
      </c>
      <c r="G14" s="5">
        <v>256941.72</v>
      </c>
      <c r="H14" s="5">
        <v>4508819.1500000004</v>
      </c>
      <c r="I14" s="5">
        <v>0</v>
      </c>
      <c r="J14" s="5">
        <v>0</v>
      </c>
      <c r="K14" s="5">
        <v>23013962.75</v>
      </c>
      <c r="L14" s="5">
        <v>0</v>
      </c>
      <c r="M14" s="5">
        <v>0</v>
      </c>
      <c r="N14" s="5">
        <v>0</v>
      </c>
      <c r="O14" s="5">
        <v>0</v>
      </c>
      <c r="P14" s="5">
        <v>1450521.33</v>
      </c>
    </row>
    <row r="15" spans="1:16" ht="20.100000000000001" customHeight="1">
      <c r="A15" s="14" t="s">
        <v>406</v>
      </c>
      <c r="B15" s="3" t="s">
        <v>283</v>
      </c>
      <c r="C15" s="13">
        <f>D15+G15+H15</f>
        <v>6481537.5599999996</v>
      </c>
      <c r="D15" s="13">
        <v>6481537.5599999996</v>
      </c>
      <c r="E15" s="13">
        <v>517759.31</v>
      </c>
      <c r="F15" s="13">
        <v>5963778.25</v>
      </c>
      <c r="G15" s="13">
        <v>0</v>
      </c>
      <c r="H15" s="13">
        <v>0</v>
      </c>
      <c r="I15" s="13">
        <v>0</v>
      </c>
      <c r="J15" s="13">
        <v>0</v>
      </c>
      <c r="K15" s="13">
        <v>5668278.2999999998</v>
      </c>
      <c r="L15" s="13">
        <v>100000</v>
      </c>
      <c r="M15" s="13">
        <v>0</v>
      </c>
      <c r="N15" s="13">
        <v>0</v>
      </c>
      <c r="O15" s="13">
        <v>0</v>
      </c>
      <c r="P15" s="13">
        <v>713259.26</v>
      </c>
    </row>
    <row r="16" spans="1:16" ht="20.100000000000001" customHeight="1">
      <c r="A16" s="4" t="s">
        <v>150</v>
      </c>
      <c r="B16" s="3" t="s">
        <v>386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1.95" customHeight="1">
      <c r="A17" s="4" t="s">
        <v>387</v>
      </c>
      <c r="B17" s="3" t="s">
        <v>388</v>
      </c>
      <c r="C17" s="5">
        <f>D17+G17+H17</f>
        <v>6481537.5599999996</v>
      </c>
      <c r="D17" s="5">
        <v>6481537.5599999996</v>
      </c>
      <c r="E17" s="5">
        <v>517759.31</v>
      </c>
      <c r="F17" s="5">
        <v>5963778.25</v>
      </c>
      <c r="G17" s="5">
        <v>0</v>
      </c>
      <c r="H17" s="5">
        <v>0</v>
      </c>
      <c r="I17" s="5">
        <v>0</v>
      </c>
      <c r="J17" s="5">
        <v>0</v>
      </c>
      <c r="K17" s="5">
        <v>5668278.2999999998</v>
      </c>
      <c r="L17" s="5">
        <v>100000</v>
      </c>
      <c r="M17" s="5">
        <v>0</v>
      </c>
      <c r="N17" s="5">
        <v>0</v>
      </c>
      <c r="O17" s="5">
        <v>0</v>
      </c>
      <c r="P17" s="5">
        <v>713259.26</v>
      </c>
    </row>
    <row r="18" spans="1:16" ht="20.100000000000001" customHeight="1">
      <c r="A18" s="14" t="s">
        <v>407</v>
      </c>
      <c r="B18" s="3" t="s">
        <v>285</v>
      </c>
      <c r="C18" s="13">
        <f>D18+G18+H18</f>
        <v>23201876.050000001</v>
      </c>
      <c r="D18" s="13">
        <v>22435818.390000001</v>
      </c>
      <c r="E18" s="13">
        <v>22435818.390000001</v>
      </c>
      <c r="F18" s="13">
        <v>0</v>
      </c>
      <c r="G18" s="13">
        <v>766057.66</v>
      </c>
      <c r="H18" s="13">
        <v>0</v>
      </c>
      <c r="I18" s="13">
        <v>0</v>
      </c>
      <c r="J18" s="13">
        <v>0</v>
      </c>
      <c r="K18" s="13">
        <v>19372580.030000001</v>
      </c>
      <c r="L18" s="13">
        <v>300000</v>
      </c>
      <c r="M18" s="13">
        <v>0</v>
      </c>
      <c r="N18" s="13">
        <v>0</v>
      </c>
      <c r="O18" s="13">
        <v>0</v>
      </c>
      <c r="P18" s="13">
        <v>2763238.36</v>
      </c>
    </row>
    <row r="19" spans="1:16" ht="20.100000000000001" customHeight="1">
      <c r="A19" s="4" t="s">
        <v>150</v>
      </c>
      <c r="B19" s="3" t="s">
        <v>287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1.95" customHeight="1">
      <c r="A20" s="4" t="s">
        <v>390</v>
      </c>
      <c r="B20" s="3" t="s">
        <v>289</v>
      </c>
      <c r="C20" s="5">
        <f>D20+G20+H20</f>
        <v>3400990.98</v>
      </c>
      <c r="D20" s="5">
        <v>3400990.98</v>
      </c>
      <c r="E20" s="5">
        <v>3400990.98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3200990.98</v>
      </c>
      <c r="L20" s="5">
        <v>0</v>
      </c>
      <c r="M20" s="5">
        <v>0</v>
      </c>
      <c r="N20" s="5">
        <v>0</v>
      </c>
      <c r="O20" s="5">
        <v>0</v>
      </c>
      <c r="P20" s="5">
        <v>200000</v>
      </c>
    </row>
    <row r="21" spans="1:16" ht="21.95" customHeight="1">
      <c r="A21" s="4" t="s">
        <v>391</v>
      </c>
      <c r="B21" s="3" t="s">
        <v>291</v>
      </c>
      <c r="C21" s="5">
        <f>D21+G21+H21</f>
        <v>4331283.8</v>
      </c>
      <c r="D21" s="5">
        <v>4098282.4</v>
      </c>
      <c r="E21" s="5">
        <v>4098282.4</v>
      </c>
      <c r="F21" s="5">
        <v>0</v>
      </c>
      <c r="G21" s="5">
        <v>233001.4</v>
      </c>
      <c r="H21" s="5">
        <v>0</v>
      </c>
      <c r="I21" s="5">
        <v>0</v>
      </c>
      <c r="J21" s="5">
        <v>0</v>
      </c>
      <c r="K21" s="5">
        <v>4098282.4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ht="21.95" customHeight="1">
      <c r="A22" s="4" t="s">
        <v>392</v>
      </c>
      <c r="B22" s="3" t="s">
        <v>293</v>
      </c>
      <c r="C22" s="5">
        <f>D22+G22+H22</f>
        <v>15469601.27</v>
      </c>
      <c r="D22" s="5">
        <v>14936545.01</v>
      </c>
      <c r="E22" s="5">
        <v>14936545.01</v>
      </c>
      <c r="F22" s="5">
        <v>0</v>
      </c>
      <c r="G22" s="5">
        <v>533056.26</v>
      </c>
      <c r="H22" s="5">
        <v>0</v>
      </c>
      <c r="I22" s="5">
        <v>0</v>
      </c>
      <c r="J22" s="5">
        <v>0</v>
      </c>
      <c r="K22" s="5">
        <v>12073306.65</v>
      </c>
      <c r="L22" s="5">
        <v>300000</v>
      </c>
      <c r="M22" s="5">
        <v>0</v>
      </c>
      <c r="N22" s="5">
        <v>0</v>
      </c>
      <c r="O22" s="5">
        <v>0</v>
      </c>
      <c r="P22" s="5">
        <v>2563238.36</v>
      </c>
    </row>
    <row r="23" spans="1:16" ht="20.100000000000001" customHeight="1">
      <c r="A23" s="12" t="s">
        <v>136</v>
      </c>
      <c r="B23" s="15" t="s">
        <v>137</v>
      </c>
      <c r="C23" s="13">
        <f>VLOOKUP("1000",B:$Z,2,0) + VLOOKUP("2000",$B:$Z,2,0) + VLOOKUP("3000",$B:$Z,2,0)</f>
        <v>247712528.53</v>
      </c>
      <c r="D23" s="13">
        <f>VLOOKUP("1000",B:$Z,3,0) + VLOOKUP("2000",$B:$Z,3,0) + VLOOKUP("3000",$B:$Z,3,0)</f>
        <v>224766472.08999997</v>
      </c>
      <c r="E23" s="13">
        <f>VLOOKUP("1000",B:$Z,4,0) + VLOOKUP("2000",$B:$Z,4,0) + VLOOKUP("3000",$B:$Z,4,0)</f>
        <v>187049631.73000002</v>
      </c>
      <c r="F23" s="13">
        <f>VLOOKUP("1000",B:$Z,5,0) + VLOOKUP("2000",$B:$Z,5,0) + VLOOKUP("3000",$B:$Z,5,0)</f>
        <v>37716840.359999999</v>
      </c>
      <c r="G23" s="13">
        <f>VLOOKUP("1000",B:$Z,6,0) + VLOOKUP("2000",$B:$Z,6,0) + VLOOKUP("3000",$B:$Z,6,0)</f>
        <v>1517321.28</v>
      </c>
      <c r="H23" s="13">
        <f>VLOOKUP("1000",B:$Z,7,0) + VLOOKUP("2000",$B:$Z,7,0) + VLOOKUP("3000",$B:$Z,7,0)</f>
        <v>21428735.16</v>
      </c>
      <c r="I23" s="13">
        <f>VLOOKUP("1000",B:$Z,8,0) + VLOOKUP("2000",$B:$Z,8,0) + VLOOKUP("3000",$B:$Z,8,0)</f>
        <v>0</v>
      </c>
      <c r="J23" s="13">
        <f>VLOOKUP("1000",B:$Z,9,0) + VLOOKUP("2000",$B:$Z,9,0) + VLOOKUP("3000",$B:$Z,9,0)</f>
        <v>0</v>
      </c>
      <c r="K23" s="13">
        <f>VLOOKUP("1000",B:$Z,10,0) + VLOOKUP("2000",$B:$Z,10,0) + VLOOKUP("3000",$B:$Z,10,0)</f>
        <v>186299925.19000003</v>
      </c>
      <c r="L23" s="13">
        <f>VLOOKUP("1000",B:$Z,11,0) + VLOOKUP("2000",$B:$Z,11,0) + VLOOKUP("3000",$B:$Z,11,0)</f>
        <v>5526675.2400000002</v>
      </c>
      <c r="M23" s="13">
        <f>VLOOKUP("1000",B:$Z,12,0) + VLOOKUP("2000",$B:$Z,12,0) + VLOOKUP("3000",$B:$Z,12,0)</f>
        <v>0</v>
      </c>
      <c r="N23" s="13">
        <f>VLOOKUP("1000",B:$Z,13,0) + VLOOKUP("2000",$B:$Z,13,0) + VLOOKUP("3000",$B:$Z,13,0)</f>
        <v>0</v>
      </c>
      <c r="O23" s="13">
        <f>VLOOKUP("1000",B:$Z,14,0) + VLOOKUP("2000",$B:$Z,14,0) + VLOOKUP("3000",$B:$Z,14,0)</f>
        <v>0</v>
      </c>
      <c r="P23" s="13">
        <f>VLOOKUP("1000",B:$Z,15,0) + VLOOKUP("2000",$B:$Z,15,0) + VLOOKUP("3000",$B:$Z,15,0)</f>
        <v>32939871.66</v>
      </c>
    </row>
  </sheetData>
  <sheetProtection sheet="1" objects="1" scenarios="1"/>
  <mergeCells count="26">
    <mergeCell ref="O5:O7"/>
    <mergeCell ref="P5:P7"/>
    <mergeCell ref="E6:E7"/>
    <mergeCell ref="F6:F7"/>
    <mergeCell ref="M6:N6"/>
    <mergeCell ref="D5:D7"/>
    <mergeCell ref="E5:F5"/>
    <mergeCell ref="K5:K7"/>
    <mergeCell ref="L5:L7"/>
    <mergeCell ref="M5:N5"/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workbookViewId="0"/>
  </sheetViews>
  <sheetFormatPr defaultRowHeight="10.5"/>
  <cols>
    <col min="1" max="1" width="66.85546875" customWidth="1"/>
    <col min="2" max="14" width="24.85546875" customWidth="1"/>
  </cols>
  <sheetData>
    <row r="1" spans="1:26" ht="30" customHeight="1">
      <c r="A1" s="23" t="s">
        <v>394</v>
      </c>
      <c r="B1" s="23" t="s">
        <v>64</v>
      </c>
      <c r="C1" s="23" t="s">
        <v>397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6" ht="30" customHeight="1">
      <c r="A2" s="23"/>
      <c r="B2" s="23"/>
      <c r="C2" s="23" t="s">
        <v>270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6" ht="30" customHeight="1">
      <c r="A3" s="23"/>
      <c r="B3" s="23"/>
      <c r="C3" s="23" t="s">
        <v>398</v>
      </c>
      <c r="D3" s="23"/>
      <c r="E3" s="23"/>
      <c r="F3" s="23"/>
      <c r="G3" s="23"/>
      <c r="H3" s="23"/>
      <c r="I3" s="23" t="s">
        <v>371</v>
      </c>
      <c r="J3" s="23"/>
      <c r="K3" s="23"/>
      <c r="L3" s="23"/>
      <c r="M3" s="23"/>
      <c r="N3" s="23"/>
    </row>
    <row r="4" spans="1:26" ht="30" customHeight="1">
      <c r="A4" s="23"/>
      <c r="B4" s="23"/>
      <c r="C4" s="23" t="s">
        <v>144</v>
      </c>
      <c r="D4" s="23" t="s">
        <v>146</v>
      </c>
      <c r="E4" s="23" t="s">
        <v>147</v>
      </c>
      <c r="F4" s="23"/>
      <c r="G4" s="23" t="s">
        <v>148</v>
      </c>
      <c r="H4" s="23" t="s">
        <v>402</v>
      </c>
      <c r="I4" s="23" t="s">
        <v>144</v>
      </c>
      <c r="J4" s="23" t="s">
        <v>146</v>
      </c>
      <c r="K4" s="23" t="s">
        <v>147</v>
      </c>
      <c r="L4" s="23"/>
      <c r="M4" s="23" t="s">
        <v>148</v>
      </c>
      <c r="N4" s="23" t="s">
        <v>402</v>
      </c>
    </row>
    <row r="5" spans="1:26" ht="30" customHeight="1">
      <c r="A5" s="23"/>
      <c r="B5" s="23"/>
      <c r="C5" s="23"/>
      <c r="D5" s="23"/>
      <c r="E5" s="23" t="s">
        <v>270</v>
      </c>
      <c r="F5" s="23"/>
      <c r="G5" s="23"/>
      <c r="H5" s="23"/>
      <c r="I5" s="23"/>
      <c r="J5" s="23"/>
      <c r="K5" s="23" t="s">
        <v>270</v>
      </c>
      <c r="L5" s="23"/>
      <c r="M5" s="23"/>
      <c r="N5" s="23"/>
    </row>
    <row r="6" spans="1:26" ht="30" customHeight="1">
      <c r="A6" s="23"/>
      <c r="B6" s="23"/>
      <c r="C6" s="23"/>
      <c r="D6" s="23"/>
      <c r="E6" s="3" t="s">
        <v>151</v>
      </c>
      <c r="F6" s="3" t="s">
        <v>152</v>
      </c>
      <c r="G6" s="23"/>
      <c r="H6" s="23"/>
      <c r="I6" s="23"/>
      <c r="J6" s="23"/>
      <c r="K6" s="3" t="s">
        <v>151</v>
      </c>
      <c r="L6" s="3" t="s">
        <v>152</v>
      </c>
      <c r="M6" s="23"/>
      <c r="N6" s="23"/>
    </row>
    <row r="7" spans="1:26" ht="20.100000000000001" customHeight="1">
      <c r="A7" s="3" t="s">
        <v>70</v>
      </c>
      <c r="B7" s="3" t="s">
        <v>71</v>
      </c>
      <c r="C7" s="3" t="s">
        <v>165</v>
      </c>
      <c r="D7" s="3" t="s">
        <v>166</v>
      </c>
      <c r="E7" s="3" t="s">
        <v>167</v>
      </c>
      <c r="F7" s="3" t="s">
        <v>168</v>
      </c>
      <c r="G7" s="3" t="s">
        <v>408</v>
      </c>
      <c r="H7" s="3" t="s">
        <v>409</v>
      </c>
      <c r="I7" s="3" t="s">
        <v>410</v>
      </c>
      <c r="J7" s="3" t="s">
        <v>411</v>
      </c>
      <c r="K7" s="3" t="s">
        <v>412</v>
      </c>
      <c r="L7" s="3" t="s">
        <v>413</v>
      </c>
      <c r="M7" s="3" t="s">
        <v>414</v>
      </c>
      <c r="N7" s="3" t="s">
        <v>415</v>
      </c>
    </row>
    <row r="8" spans="1:26" ht="20.100000000000001" customHeight="1">
      <c r="A8" s="14" t="s">
        <v>405</v>
      </c>
      <c r="B8" s="3" t="s">
        <v>131</v>
      </c>
      <c r="C8" s="13">
        <v>751263.62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8873966.5500000007</v>
      </c>
      <c r="J8" s="13">
        <v>9795000</v>
      </c>
      <c r="K8" s="13">
        <v>0</v>
      </c>
      <c r="L8" s="13">
        <v>0</v>
      </c>
      <c r="M8" s="13">
        <v>0</v>
      </c>
      <c r="N8" s="13">
        <v>2759768.61</v>
      </c>
    </row>
    <row r="9" spans="1:26" ht="20.100000000000001" customHeight="1">
      <c r="A9" s="4" t="s">
        <v>150</v>
      </c>
      <c r="B9" s="3" t="s">
        <v>133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6" ht="21.95" customHeight="1">
      <c r="A10" s="4" t="s">
        <v>377</v>
      </c>
      <c r="B10" s="3" t="s">
        <v>378</v>
      </c>
      <c r="C10" s="5">
        <v>357444.16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6634425.0499999998</v>
      </c>
      <c r="J10" s="5">
        <v>9045000</v>
      </c>
      <c r="K10" s="5">
        <v>0</v>
      </c>
      <c r="L10" s="5">
        <v>0</v>
      </c>
      <c r="M10" s="5">
        <v>0</v>
      </c>
      <c r="N10" s="5">
        <v>136000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95" customHeight="1">
      <c r="A11" s="4" t="s">
        <v>379</v>
      </c>
      <c r="B11" s="3" t="s">
        <v>380</v>
      </c>
      <c r="C11" s="5">
        <v>136877.74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484054.64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95" customHeight="1">
      <c r="A12" s="4" t="s">
        <v>381</v>
      </c>
      <c r="B12" s="3" t="s">
        <v>382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156106.72</v>
      </c>
      <c r="J12" s="5">
        <v>0</v>
      </c>
      <c r="K12" s="5">
        <v>0</v>
      </c>
      <c r="L12" s="5">
        <v>0</v>
      </c>
      <c r="M12" s="5">
        <v>0</v>
      </c>
      <c r="N12" s="5">
        <v>464329.6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95" customHeight="1">
      <c r="A13" s="4" t="s">
        <v>383</v>
      </c>
      <c r="B13" s="3" t="s">
        <v>384</v>
      </c>
      <c r="C13" s="5">
        <v>256941.72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1599380.14</v>
      </c>
      <c r="J13" s="5">
        <v>750000</v>
      </c>
      <c r="K13" s="5">
        <v>0</v>
      </c>
      <c r="L13" s="5">
        <v>0</v>
      </c>
      <c r="M13" s="5">
        <v>0</v>
      </c>
      <c r="N13" s="5">
        <v>2159439.0099999998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0.100000000000001" customHeight="1">
      <c r="A14" s="14" t="s">
        <v>406</v>
      </c>
      <c r="B14" s="3" t="s">
        <v>283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</row>
    <row r="15" spans="1:26" ht="20.100000000000001" customHeight="1">
      <c r="A15" s="4" t="s">
        <v>150</v>
      </c>
      <c r="B15" s="3" t="s">
        <v>386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26" ht="21.95" customHeight="1">
      <c r="A16" s="4" t="s">
        <v>387</v>
      </c>
      <c r="B16" s="3" t="s">
        <v>388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0.100000000000001" customHeight="1">
      <c r="A17" s="14" t="s">
        <v>407</v>
      </c>
      <c r="B17" s="3" t="s">
        <v>285</v>
      </c>
      <c r="C17" s="13">
        <v>766057.66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</row>
    <row r="18" spans="1:26" ht="20.100000000000001" customHeight="1">
      <c r="A18" s="4" t="s">
        <v>150</v>
      </c>
      <c r="B18" s="3" t="s">
        <v>287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26" ht="21.95" customHeight="1">
      <c r="A19" s="4" t="s">
        <v>390</v>
      </c>
      <c r="B19" s="3" t="s">
        <v>289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95" customHeight="1">
      <c r="A20" s="4" t="s">
        <v>391</v>
      </c>
      <c r="B20" s="3" t="s">
        <v>291</v>
      </c>
      <c r="C20" s="5">
        <v>233001.4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95" customHeight="1">
      <c r="A21" s="4" t="s">
        <v>392</v>
      </c>
      <c r="B21" s="3" t="s">
        <v>293</v>
      </c>
      <c r="C21" s="5">
        <v>533056.26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0.100000000000001" customHeight="1">
      <c r="A22" s="12" t="s">
        <v>136</v>
      </c>
      <c r="B22" s="15" t="s">
        <v>137</v>
      </c>
      <c r="C22" s="13">
        <f>VLOOKUP("1000",B:$Z,2,0) + VLOOKUP("2000",$B:$Z,2,0) + VLOOKUP("3000",$B:$Z,2,0)</f>
        <v>1517321.28</v>
      </c>
      <c r="D22" s="13">
        <f>VLOOKUP("1000",B:$Z,3,0) + VLOOKUP("2000",$B:$Z,3,0) + VLOOKUP("3000",$B:$Z,3,0)</f>
        <v>0</v>
      </c>
      <c r="E22" s="13">
        <f>VLOOKUP("1000",B:$Z,4,0) + VLOOKUP("2000",$B:$Z,4,0) + VLOOKUP("3000",$B:$Z,4,0)</f>
        <v>0</v>
      </c>
      <c r="F22" s="13">
        <f>VLOOKUP("1000",B:$Z,5,0) + VLOOKUP("2000",$B:$Z,5,0) + VLOOKUP("3000",$B:$Z,5,0)</f>
        <v>0</v>
      </c>
      <c r="G22" s="13">
        <f>VLOOKUP("1000",B:$Z,6,0) + VLOOKUP("2000",$B:$Z,6,0) + VLOOKUP("3000",$B:$Z,6,0)</f>
        <v>0</v>
      </c>
      <c r="H22" s="13">
        <f>VLOOKUP("1000",B:$Z,7,0) + VLOOKUP("2000",$B:$Z,7,0) + VLOOKUP("3000",$B:$Z,7,0)</f>
        <v>0</v>
      </c>
      <c r="I22" s="13">
        <f>VLOOKUP("1000",B:$Z,8,0) + VLOOKUP("2000",$B:$Z,8,0) + VLOOKUP("3000",$B:$Z,8,0)</f>
        <v>8873966.5500000007</v>
      </c>
      <c r="J22" s="13">
        <f>VLOOKUP("1000",B:$Z,9,0) + VLOOKUP("2000",$B:$Z,9,0) + VLOOKUP("3000",$B:$Z,9,0)</f>
        <v>9795000</v>
      </c>
      <c r="K22" s="13">
        <f>VLOOKUP("1000",B:$Z,10,0) + VLOOKUP("2000",$B:$Z,10,0) + VLOOKUP("3000",$B:$Z,10,0)</f>
        <v>0</v>
      </c>
      <c r="L22" s="13">
        <f>VLOOKUP("1000",B:$Z,11,0) + VLOOKUP("2000",$B:$Z,11,0) + VLOOKUP("3000",$B:$Z,11,0)</f>
        <v>0</v>
      </c>
      <c r="M22" s="13">
        <f>VLOOKUP("1000",B:$Z,12,0) + VLOOKUP("2000",$B:$Z,12,0) + VLOOKUP("3000",$B:$Z,12,0)</f>
        <v>0</v>
      </c>
      <c r="N22" s="13">
        <f>VLOOKUP("1000",B:$Z,13,0) + VLOOKUP("2000",$B:$Z,13,0) + VLOOKUP("3000",$B:$Z,13,0)</f>
        <v>2759768.61</v>
      </c>
    </row>
  </sheetData>
  <sheetProtection sheet="1" objects="1" scenarios="1"/>
  <mergeCells count="18">
    <mergeCell ref="E5:F5"/>
    <mergeCell ref="K5:L5"/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workbookViewId="0"/>
  </sheetViews>
  <sheetFormatPr defaultRowHeight="10.5"/>
  <cols>
    <col min="1" max="1" width="66.85546875" customWidth="1"/>
    <col min="2" max="14" width="24.85546875" customWidth="1"/>
  </cols>
  <sheetData>
    <row r="1" spans="1:26" ht="30" customHeight="1">
      <c r="A1" s="23" t="s">
        <v>394</v>
      </c>
      <c r="B1" s="23" t="s">
        <v>64</v>
      </c>
      <c r="C1" s="23" t="s">
        <v>397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6" ht="30" customHeight="1">
      <c r="A2" s="23"/>
      <c r="B2" s="23"/>
      <c r="C2" s="23" t="s">
        <v>270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6" ht="30" customHeight="1">
      <c r="A3" s="23"/>
      <c r="B3" s="23"/>
      <c r="C3" s="23" t="s">
        <v>416</v>
      </c>
      <c r="D3" s="23"/>
      <c r="E3" s="23"/>
      <c r="F3" s="23"/>
      <c r="G3" s="23"/>
      <c r="H3" s="23"/>
      <c r="I3" s="23" t="s">
        <v>417</v>
      </c>
      <c r="J3" s="23"/>
      <c r="K3" s="23"/>
      <c r="L3" s="23"/>
      <c r="M3" s="23"/>
      <c r="N3" s="23"/>
    </row>
    <row r="4" spans="1:26" ht="30" customHeight="1">
      <c r="A4" s="23"/>
      <c r="B4" s="23"/>
      <c r="C4" s="23" t="s">
        <v>144</v>
      </c>
      <c r="D4" s="23" t="s">
        <v>146</v>
      </c>
      <c r="E4" s="23" t="s">
        <v>147</v>
      </c>
      <c r="F4" s="23"/>
      <c r="G4" s="23" t="s">
        <v>148</v>
      </c>
      <c r="H4" s="23" t="s">
        <v>402</v>
      </c>
      <c r="I4" s="23" t="s">
        <v>144</v>
      </c>
      <c r="J4" s="23" t="s">
        <v>146</v>
      </c>
      <c r="K4" s="23" t="s">
        <v>147</v>
      </c>
      <c r="L4" s="23"/>
      <c r="M4" s="23" t="s">
        <v>148</v>
      </c>
      <c r="N4" s="23" t="s">
        <v>402</v>
      </c>
    </row>
    <row r="5" spans="1:26" ht="30" customHeight="1">
      <c r="A5" s="23"/>
      <c r="B5" s="23"/>
      <c r="C5" s="23"/>
      <c r="D5" s="23"/>
      <c r="E5" s="23" t="s">
        <v>270</v>
      </c>
      <c r="F5" s="23"/>
      <c r="G5" s="23"/>
      <c r="H5" s="23"/>
      <c r="I5" s="23"/>
      <c r="J5" s="23"/>
      <c r="K5" s="23" t="s">
        <v>270</v>
      </c>
      <c r="L5" s="23"/>
      <c r="M5" s="23"/>
      <c r="N5" s="23"/>
    </row>
    <row r="6" spans="1:26" ht="30" customHeight="1">
      <c r="A6" s="23"/>
      <c r="B6" s="23"/>
      <c r="C6" s="23"/>
      <c r="D6" s="23"/>
      <c r="E6" s="3" t="s">
        <v>151</v>
      </c>
      <c r="F6" s="3" t="s">
        <v>152</v>
      </c>
      <c r="G6" s="23"/>
      <c r="H6" s="23"/>
      <c r="I6" s="23"/>
      <c r="J6" s="23"/>
      <c r="K6" s="3" t="s">
        <v>151</v>
      </c>
      <c r="L6" s="3" t="s">
        <v>152</v>
      </c>
      <c r="M6" s="23"/>
      <c r="N6" s="23"/>
    </row>
    <row r="7" spans="1:26" ht="20.100000000000001" customHeight="1">
      <c r="A7" s="3" t="s">
        <v>70</v>
      </c>
      <c r="B7" s="3" t="s">
        <v>71</v>
      </c>
      <c r="C7" s="3" t="s">
        <v>418</v>
      </c>
      <c r="D7" s="3" t="s">
        <v>419</v>
      </c>
      <c r="E7" s="3" t="s">
        <v>420</v>
      </c>
      <c r="F7" s="3" t="s">
        <v>421</v>
      </c>
      <c r="G7" s="3" t="s">
        <v>422</v>
      </c>
      <c r="H7" s="3" t="s">
        <v>423</v>
      </c>
      <c r="I7" s="3" t="s">
        <v>424</v>
      </c>
      <c r="J7" s="3" t="s">
        <v>425</v>
      </c>
      <c r="K7" s="3" t="s">
        <v>426</v>
      </c>
      <c r="L7" s="3" t="s">
        <v>427</v>
      </c>
      <c r="M7" s="3" t="s">
        <v>428</v>
      </c>
      <c r="N7" s="3" t="s">
        <v>429</v>
      </c>
    </row>
    <row r="8" spans="1:26" ht="20.100000000000001" customHeight="1">
      <c r="A8" s="14" t="s">
        <v>405</v>
      </c>
      <c r="B8" s="3" t="s">
        <v>131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26" ht="20.100000000000001" customHeight="1">
      <c r="A9" s="4" t="s">
        <v>150</v>
      </c>
      <c r="B9" s="3" t="s">
        <v>133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6" ht="21.95" customHeight="1">
      <c r="A10" s="4" t="s">
        <v>377</v>
      </c>
      <c r="B10" s="3" t="s">
        <v>378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95" customHeight="1">
      <c r="A11" s="4" t="s">
        <v>379</v>
      </c>
      <c r="B11" s="3" t="s">
        <v>380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95" customHeight="1">
      <c r="A12" s="4" t="s">
        <v>381</v>
      </c>
      <c r="B12" s="3" t="s">
        <v>382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95" customHeight="1">
      <c r="A13" s="4" t="s">
        <v>383</v>
      </c>
      <c r="B13" s="3" t="s">
        <v>384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0.100000000000001" customHeight="1">
      <c r="A14" s="14" t="s">
        <v>406</v>
      </c>
      <c r="B14" s="3" t="s">
        <v>283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</row>
    <row r="15" spans="1:26" ht="20.100000000000001" customHeight="1">
      <c r="A15" s="4" t="s">
        <v>150</v>
      </c>
      <c r="B15" s="3" t="s">
        <v>386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26" ht="21.95" customHeight="1">
      <c r="A16" s="4" t="s">
        <v>387</v>
      </c>
      <c r="B16" s="3" t="s">
        <v>388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0.100000000000001" customHeight="1">
      <c r="A17" s="14" t="s">
        <v>407</v>
      </c>
      <c r="B17" s="3" t="s">
        <v>285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</row>
    <row r="18" spans="1:26" ht="20.100000000000001" customHeight="1">
      <c r="A18" s="4" t="s">
        <v>150</v>
      </c>
      <c r="B18" s="3" t="s">
        <v>287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26" ht="21.95" customHeight="1">
      <c r="A19" s="4" t="s">
        <v>390</v>
      </c>
      <c r="B19" s="3" t="s">
        <v>289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95" customHeight="1">
      <c r="A20" s="4" t="s">
        <v>391</v>
      </c>
      <c r="B20" s="3" t="s">
        <v>291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95" customHeight="1">
      <c r="A21" s="4" t="s">
        <v>392</v>
      </c>
      <c r="B21" s="3" t="s">
        <v>293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0.100000000000001" customHeight="1">
      <c r="A22" s="12" t="s">
        <v>136</v>
      </c>
      <c r="B22" s="15" t="s">
        <v>137</v>
      </c>
      <c r="C22" s="13">
        <f>VLOOKUP("1000",B:$Z,2,0) + VLOOKUP("2000",$B:$Z,2,0) + VLOOKUP("3000",$B:$Z,2,0)</f>
        <v>0</v>
      </c>
      <c r="D22" s="13">
        <f>VLOOKUP("1000",B:$Z,3,0) + VLOOKUP("2000",$B:$Z,3,0) + VLOOKUP("3000",$B:$Z,3,0)</f>
        <v>0</v>
      </c>
      <c r="E22" s="13">
        <f>VLOOKUP("1000",B:$Z,4,0) + VLOOKUP("2000",$B:$Z,4,0) + VLOOKUP("3000",$B:$Z,4,0)</f>
        <v>0</v>
      </c>
      <c r="F22" s="13">
        <f>VLOOKUP("1000",B:$Z,5,0) + VLOOKUP("2000",$B:$Z,5,0) + VLOOKUP("3000",$B:$Z,5,0)</f>
        <v>0</v>
      </c>
      <c r="G22" s="13">
        <f>VLOOKUP("1000",B:$Z,6,0) + VLOOKUP("2000",$B:$Z,6,0) + VLOOKUP("3000",$B:$Z,6,0)</f>
        <v>0</v>
      </c>
      <c r="H22" s="13">
        <f>VLOOKUP("1000",B:$Z,7,0) + VLOOKUP("2000",$B:$Z,7,0) + VLOOKUP("3000",$B:$Z,7,0)</f>
        <v>0</v>
      </c>
      <c r="I22" s="13">
        <f>VLOOKUP("1000",B:$Z,8,0) + VLOOKUP("2000",$B:$Z,8,0) + VLOOKUP("3000",$B:$Z,8,0)</f>
        <v>0</v>
      </c>
      <c r="J22" s="13">
        <f>VLOOKUP("1000",B:$Z,9,0) + VLOOKUP("2000",$B:$Z,9,0) + VLOOKUP("3000",$B:$Z,9,0)</f>
        <v>0</v>
      </c>
      <c r="K22" s="13">
        <f>VLOOKUP("1000",B:$Z,10,0) + VLOOKUP("2000",$B:$Z,10,0) + VLOOKUP("3000",$B:$Z,10,0)</f>
        <v>0</v>
      </c>
      <c r="L22" s="13">
        <f>VLOOKUP("1000",B:$Z,11,0) + VLOOKUP("2000",$B:$Z,11,0) + VLOOKUP("3000",$B:$Z,11,0)</f>
        <v>0</v>
      </c>
      <c r="M22" s="13">
        <f>VLOOKUP("1000",B:$Z,12,0) + VLOOKUP("2000",$B:$Z,12,0) + VLOOKUP("3000",$B:$Z,12,0)</f>
        <v>0</v>
      </c>
      <c r="N22" s="13">
        <f>VLOOKUP("1000",B:$Z,13,0) + VLOOKUP("2000",$B:$Z,13,0) + VLOOKUP("3000",$B:$Z,13,0)</f>
        <v>0</v>
      </c>
    </row>
    <row r="23" spans="1:26" ht="15" customHeight="1"/>
    <row r="24" spans="1:26" ht="39.950000000000003" customHeight="1">
      <c r="A24" s="7" t="s">
        <v>41</v>
      </c>
      <c r="B24" s="10"/>
      <c r="D24" s="10"/>
      <c r="F24" s="10"/>
    </row>
    <row r="25" spans="1:26" ht="20.100000000000001" customHeight="1">
      <c r="B25" s="8" t="s">
        <v>42</v>
      </c>
      <c r="D25" s="8" t="s">
        <v>216</v>
      </c>
      <c r="F25" s="8" t="s">
        <v>43</v>
      </c>
    </row>
    <row r="26" spans="1:26" ht="39.950000000000003" customHeight="1">
      <c r="A26" s="7" t="s">
        <v>44</v>
      </c>
      <c r="B26" s="10"/>
      <c r="D26" s="10"/>
      <c r="F26" s="10"/>
    </row>
    <row r="27" spans="1:26" ht="20.100000000000001" customHeight="1">
      <c r="B27" s="8" t="s">
        <v>42</v>
      </c>
      <c r="D27" s="8" t="s">
        <v>246</v>
      </c>
      <c r="F27" s="8" t="s">
        <v>45</v>
      </c>
    </row>
    <row r="28" spans="1:26" ht="20.100000000000001" customHeight="1">
      <c r="A28" s="2" t="s">
        <v>46</v>
      </c>
      <c r="B28" s="2"/>
    </row>
    <row r="29" spans="1:26" ht="20.100000000000001" customHeight="1"/>
    <row r="30" spans="1:26" ht="20.100000000000001" customHeight="1">
      <c r="A30" s="17" t="s">
        <v>47</v>
      </c>
      <c r="B30" s="17"/>
    </row>
    <row r="31" spans="1:26" ht="20.100000000000001" customHeight="1">
      <c r="A31" s="18" t="s">
        <v>48</v>
      </c>
      <c r="B31" s="18"/>
    </row>
    <row r="32" spans="1:26" ht="20.100000000000001" customHeight="1">
      <c r="A32" s="18" t="s">
        <v>49</v>
      </c>
      <c r="B32" s="18"/>
    </row>
    <row r="33" spans="1:2" ht="20.100000000000001" customHeight="1">
      <c r="A33" s="18" t="s">
        <v>50</v>
      </c>
      <c r="B33" s="18"/>
    </row>
    <row r="34" spans="1:2" ht="20.100000000000001" customHeight="1">
      <c r="A34" s="18" t="s">
        <v>51</v>
      </c>
      <c r="B34" s="18"/>
    </row>
    <row r="35" spans="1:2" ht="20.100000000000001" customHeight="1">
      <c r="A35" s="18" t="s">
        <v>52</v>
      </c>
      <c r="B35" s="18"/>
    </row>
    <row r="36" spans="1:2" ht="20.100000000000001" customHeight="1">
      <c r="A36" s="19" t="s">
        <v>53</v>
      </c>
      <c r="B36" s="19"/>
    </row>
  </sheetData>
  <sheetProtection sheet="1" objects="1" scenarios="1"/>
  <mergeCells count="26">
    <mergeCell ref="A32:B32"/>
    <mergeCell ref="A33:B33"/>
    <mergeCell ref="A34:B34"/>
    <mergeCell ref="A35:B35"/>
    <mergeCell ref="A36:B36"/>
    <mergeCell ref="E5:F5"/>
    <mergeCell ref="K5:L5"/>
    <mergeCell ref="A28:B28"/>
    <mergeCell ref="A30:B30"/>
    <mergeCell ref="A31:B31"/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/>
  </sheetViews>
  <sheetFormatPr defaultRowHeight="10.5"/>
  <cols>
    <col min="1" max="1" width="66.85546875" customWidth="1"/>
    <col min="2" max="7" width="24.85546875" customWidth="1"/>
  </cols>
  <sheetData>
    <row r="1" spans="1:7" ht="50.1" customHeight="1">
      <c r="A1" s="1" t="s">
        <v>32</v>
      </c>
      <c r="B1" s="1"/>
      <c r="C1" s="1"/>
      <c r="D1" s="1"/>
      <c r="E1" s="1"/>
      <c r="F1" s="1"/>
      <c r="G1" s="1"/>
    </row>
    <row r="2" spans="1:7" ht="30" customHeight="1">
      <c r="A2" s="20" t="s">
        <v>55</v>
      </c>
      <c r="B2" s="20"/>
      <c r="C2" s="20"/>
      <c r="D2" s="20"/>
      <c r="E2" s="20"/>
      <c r="F2" s="20"/>
      <c r="G2" s="20"/>
    </row>
    <row r="3" spans="1:7" ht="30" customHeight="1">
      <c r="G3" s="3" t="s">
        <v>2</v>
      </c>
    </row>
    <row r="4" spans="1:7" ht="30" customHeight="1">
      <c r="F4" s="11" t="s">
        <v>3</v>
      </c>
      <c r="G4" s="3" t="s">
        <v>56</v>
      </c>
    </row>
    <row r="5" spans="1:7" ht="30" customHeight="1">
      <c r="F5" s="11" t="s">
        <v>7</v>
      </c>
      <c r="G5" s="3" t="s">
        <v>8</v>
      </c>
    </row>
    <row r="6" spans="1:7" ht="30" customHeight="1">
      <c r="A6" s="7" t="s">
        <v>5</v>
      </c>
      <c r="B6" s="21" t="s">
        <v>6</v>
      </c>
      <c r="C6" s="21"/>
      <c r="D6" s="21"/>
      <c r="E6" s="21"/>
      <c r="F6" s="11" t="s">
        <v>11</v>
      </c>
      <c r="G6" s="3" t="s">
        <v>12</v>
      </c>
    </row>
    <row r="7" spans="1:7" ht="30" customHeight="1">
      <c r="A7" s="7" t="s">
        <v>57</v>
      </c>
      <c r="B7" s="21" t="s">
        <v>14</v>
      </c>
      <c r="C7" s="21"/>
      <c r="D7" s="21"/>
      <c r="E7" s="21"/>
      <c r="F7" s="11" t="s">
        <v>15</v>
      </c>
      <c r="G7" s="3" t="s">
        <v>16</v>
      </c>
    </row>
    <row r="8" spans="1:7" ht="30" customHeight="1">
      <c r="A8" s="7" t="s">
        <v>17</v>
      </c>
      <c r="B8" s="21" t="s">
        <v>18</v>
      </c>
      <c r="C8" s="21"/>
      <c r="D8" s="21"/>
      <c r="E8" s="21"/>
      <c r="F8" s="11" t="s">
        <v>218</v>
      </c>
      <c r="G8" s="3" t="s">
        <v>20</v>
      </c>
    </row>
    <row r="9" spans="1:7" ht="30" customHeight="1">
      <c r="A9" s="7" t="s">
        <v>21</v>
      </c>
      <c r="B9" s="20"/>
      <c r="C9" s="20"/>
      <c r="D9" s="20"/>
      <c r="E9" s="20"/>
      <c r="F9" s="11" t="s">
        <v>22</v>
      </c>
      <c r="G9" s="3" t="s">
        <v>23</v>
      </c>
    </row>
    <row r="10" spans="1:7" ht="30" customHeight="1"/>
    <row r="11" spans="1:7" ht="30" customHeight="1">
      <c r="A11" s="23" t="s">
        <v>430</v>
      </c>
      <c r="B11" s="23" t="s">
        <v>431</v>
      </c>
      <c r="C11" s="23" t="s">
        <v>432</v>
      </c>
      <c r="D11" s="23"/>
      <c r="E11" s="23"/>
      <c r="F11" s="23" t="s">
        <v>433</v>
      </c>
      <c r="G11" s="23" t="s">
        <v>434</v>
      </c>
    </row>
    <row r="12" spans="1:7" ht="30" customHeight="1">
      <c r="A12" s="23"/>
      <c r="B12" s="23"/>
      <c r="C12" s="3" t="s">
        <v>435</v>
      </c>
      <c r="D12" s="3" t="s">
        <v>229</v>
      </c>
      <c r="E12" s="3" t="s">
        <v>230</v>
      </c>
      <c r="F12" s="23"/>
      <c r="G12" s="23"/>
    </row>
    <row r="13" spans="1:7" ht="20.100000000000001" customHeight="1">
      <c r="A13" s="3" t="s">
        <v>70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155</v>
      </c>
    </row>
    <row r="14" spans="1:7" ht="20.100000000000001" customHeight="1">
      <c r="A14" s="14" t="s">
        <v>436</v>
      </c>
      <c r="B14" s="15" t="s">
        <v>138</v>
      </c>
      <c r="C14" s="15" t="s">
        <v>138</v>
      </c>
      <c r="D14" s="15" t="s">
        <v>138</v>
      </c>
      <c r="E14" s="15" t="s">
        <v>138</v>
      </c>
      <c r="F14" s="15" t="s">
        <v>138</v>
      </c>
      <c r="G14" s="15" t="s">
        <v>138</v>
      </c>
    </row>
    <row r="15" spans="1:7" ht="20.100000000000001" customHeight="1">
      <c r="A15" s="14" t="s">
        <v>437</v>
      </c>
      <c r="B15" s="15" t="s">
        <v>138</v>
      </c>
      <c r="C15" s="15" t="s">
        <v>138</v>
      </c>
      <c r="D15" s="15" t="s">
        <v>138</v>
      </c>
      <c r="E15" s="15" t="s">
        <v>138</v>
      </c>
      <c r="F15" s="15" t="s">
        <v>138</v>
      </c>
      <c r="G15" s="15" t="s">
        <v>138</v>
      </c>
    </row>
    <row r="16" spans="1:7" ht="15" customHeight="1"/>
    <row r="17" spans="1:6" ht="39.950000000000003" customHeight="1">
      <c r="A17" s="7" t="s">
        <v>41</v>
      </c>
      <c r="B17" s="10"/>
      <c r="D17" s="10"/>
      <c r="F17" s="10"/>
    </row>
    <row r="18" spans="1:6" ht="20.100000000000001" customHeight="1">
      <c r="B18" s="8" t="s">
        <v>42</v>
      </c>
      <c r="D18" s="8" t="s">
        <v>216</v>
      </c>
      <c r="F18" s="8" t="s">
        <v>43</v>
      </c>
    </row>
    <row r="19" spans="1:6" ht="39.950000000000003" customHeight="1">
      <c r="A19" s="7" t="s">
        <v>44</v>
      </c>
      <c r="B19" s="10"/>
      <c r="D19" s="10"/>
      <c r="F19" s="10"/>
    </row>
    <row r="20" spans="1:6" ht="20.100000000000001" customHeight="1">
      <c r="B20" s="8" t="s">
        <v>42</v>
      </c>
      <c r="D20" s="8" t="s">
        <v>246</v>
      </c>
      <c r="F20" s="8" t="s">
        <v>45</v>
      </c>
    </row>
    <row r="21" spans="1:6" ht="20.100000000000001" customHeight="1">
      <c r="A21" s="2" t="s">
        <v>46</v>
      </c>
      <c r="B21" s="2"/>
    </row>
    <row r="22" spans="1:6" ht="20.100000000000001" customHeight="1"/>
    <row r="23" spans="1:6" ht="20.100000000000001" customHeight="1">
      <c r="A23" s="17" t="s">
        <v>47</v>
      </c>
      <c r="B23" s="17"/>
    </row>
    <row r="24" spans="1:6" ht="20.100000000000001" customHeight="1">
      <c r="A24" s="18" t="s">
        <v>48</v>
      </c>
      <c r="B24" s="18"/>
    </row>
    <row r="25" spans="1:6" ht="20.100000000000001" customHeight="1">
      <c r="A25" s="18" t="s">
        <v>49</v>
      </c>
      <c r="B25" s="18"/>
    </row>
    <row r="26" spans="1:6" ht="20.100000000000001" customHeight="1">
      <c r="A26" s="18" t="s">
        <v>50</v>
      </c>
      <c r="B26" s="18"/>
    </row>
    <row r="27" spans="1:6" ht="20.100000000000001" customHeight="1">
      <c r="A27" s="18" t="s">
        <v>51</v>
      </c>
      <c r="B27" s="18"/>
    </row>
    <row r="28" spans="1:6" ht="20.100000000000001" customHeight="1">
      <c r="A28" s="18" t="s">
        <v>52</v>
      </c>
      <c r="B28" s="18"/>
    </row>
    <row r="29" spans="1:6" ht="20.100000000000001" customHeight="1">
      <c r="A29" s="19" t="s">
        <v>53</v>
      </c>
      <c r="B29" s="19"/>
    </row>
  </sheetData>
  <sheetProtection sheet="1" objects="1" scenarios="1"/>
  <mergeCells count="19">
    <mergeCell ref="A26:B26"/>
    <mergeCell ref="A27:B27"/>
    <mergeCell ref="A28:B28"/>
    <mergeCell ref="A29:B29"/>
    <mergeCell ref="G11:G12"/>
    <mergeCell ref="A21:B21"/>
    <mergeCell ref="A23:B23"/>
    <mergeCell ref="A24:B24"/>
    <mergeCell ref="A25:B25"/>
    <mergeCell ref="B9:E9"/>
    <mergeCell ref="A11:A12"/>
    <mergeCell ref="B11:B12"/>
    <mergeCell ref="C11:E11"/>
    <mergeCell ref="F11:F12"/>
    <mergeCell ref="A1:G1"/>
    <mergeCell ref="A2:G2"/>
    <mergeCell ref="B6:E6"/>
    <mergeCell ref="B7:E7"/>
    <mergeCell ref="B8:E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workbookViewId="0"/>
  </sheetViews>
  <sheetFormatPr defaultRowHeight="10.5"/>
  <cols>
    <col min="1" max="2" width="47.7109375" customWidth="1"/>
    <col min="3" max="31" width="24.85546875" customWidth="1"/>
  </cols>
  <sheetData>
    <row r="1" spans="1:31" ht="50.1" customHeight="1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50.1" customHeight="1">
      <c r="A2" s="1" t="s">
        <v>438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0" customHeight="1">
      <c r="A3" s="20" t="s">
        <v>55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30" customHeight="1">
      <c r="AE4" s="3" t="s">
        <v>2</v>
      </c>
    </row>
    <row r="5" spans="1:31" ht="30" customHeight="1">
      <c r="AD5" s="11" t="s">
        <v>3</v>
      </c>
      <c r="AE5" s="3" t="s">
        <v>56</v>
      </c>
    </row>
    <row r="6" spans="1:31" ht="30" customHeight="1">
      <c r="AD6" s="11" t="s">
        <v>7</v>
      </c>
      <c r="AE6" s="3" t="s">
        <v>8</v>
      </c>
    </row>
    <row r="7" spans="1:31" ht="30" customHeight="1">
      <c r="A7" s="2" t="s">
        <v>5</v>
      </c>
      <c r="B7" s="2"/>
      <c r="C7" s="21" t="s">
        <v>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D7" s="11" t="s">
        <v>11</v>
      </c>
      <c r="AE7" s="3" t="s">
        <v>12</v>
      </c>
    </row>
    <row r="8" spans="1:31" ht="30" customHeight="1">
      <c r="A8" s="2" t="s">
        <v>57</v>
      </c>
      <c r="B8" s="2"/>
      <c r="C8" s="21" t="s">
        <v>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D8" s="11" t="s">
        <v>15</v>
      </c>
      <c r="AE8" s="3" t="s">
        <v>16</v>
      </c>
    </row>
    <row r="9" spans="1:31" ht="30" customHeight="1">
      <c r="A9" s="2" t="s">
        <v>17</v>
      </c>
      <c r="B9" s="2"/>
      <c r="C9" s="21" t="s">
        <v>18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D9" s="11" t="s">
        <v>218</v>
      </c>
      <c r="AE9" s="3" t="s">
        <v>20</v>
      </c>
    </row>
    <row r="10" spans="1:31" ht="30" customHeight="1">
      <c r="A10" s="2" t="s">
        <v>21</v>
      </c>
      <c r="B10" s="2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D10" s="11" t="s">
        <v>22</v>
      </c>
      <c r="AE10" s="3" t="s">
        <v>23</v>
      </c>
    </row>
    <row r="11" spans="1:31" ht="30" customHeight="1"/>
    <row r="12" spans="1:31" ht="50.1" customHeight="1">
      <c r="A12" s="23" t="s">
        <v>439</v>
      </c>
      <c r="B12" s="23" t="s">
        <v>440</v>
      </c>
      <c r="C12" s="23" t="s">
        <v>441</v>
      </c>
      <c r="D12" s="23" t="s">
        <v>442</v>
      </c>
      <c r="E12" s="23" t="s">
        <v>443</v>
      </c>
      <c r="F12" s="23" t="s">
        <v>444</v>
      </c>
      <c r="G12" s="23" t="s">
        <v>445</v>
      </c>
      <c r="H12" s="23"/>
      <c r="I12" s="23" t="s">
        <v>64</v>
      </c>
      <c r="J12" s="23" t="s">
        <v>446</v>
      </c>
      <c r="K12" s="23"/>
      <c r="L12" s="23"/>
      <c r="M12" s="23"/>
      <c r="N12" s="23" t="s">
        <v>447</v>
      </c>
      <c r="O12" s="23"/>
      <c r="P12" s="23"/>
      <c r="Q12" s="23"/>
      <c r="R12" s="23" t="s">
        <v>448</v>
      </c>
      <c r="S12" s="23"/>
      <c r="T12" s="23"/>
      <c r="U12" s="23"/>
      <c r="V12" s="23" t="s">
        <v>449</v>
      </c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ht="50.1" customHeight="1">
      <c r="A13" s="23"/>
      <c r="B13" s="23"/>
      <c r="C13" s="23"/>
      <c r="D13" s="23"/>
      <c r="E13" s="23"/>
      <c r="F13" s="23"/>
      <c r="G13" s="23" t="s">
        <v>450</v>
      </c>
      <c r="H13" s="23" t="s">
        <v>232</v>
      </c>
      <c r="I13" s="23"/>
      <c r="J13" s="23" t="s">
        <v>227</v>
      </c>
      <c r="K13" s="23" t="s">
        <v>270</v>
      </c>
      <c r="L13" s="23"/>
      <c r="M13" s="23"/>
      <c r="N13" s="23" t="s">
        <v>227</v>
      </c>
      <c r="O13" s="23" t="s">
        <v>270</v>
      </c>
      <c r="P13" s="23"/>
      <c r="Q13" s="23"/>
      <c r="R13" s="23" t="s">
        <v>227</v>
      </c>
      <c r="S13" s="23" t="s">
        <v>150</v>
      </c>
      <c r="T13" s="23"/>
      <c r="U13" s="23"/>
      <c r="V13" s="23" t="s">
        <v>227</v>
      </c>
      <c r="W13" s="23" t="s">
        <v>150</v>
      </c>
      <c r="X13" s="23"/>
      <c r="Y13" s="23"/>
      <c r="Z13" s="23"/>
      <c r="AA13" s="23"/>
      <c r="AB13" s="23"/>
      <c r="AC13" s="23"/>
      <c r="AD13" s="23"/>
      <c r="AE13" s="23"/>
    </row>
    <row r="14" spans="1:31" ht="50.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 t="s">
        <v>451</v>
      </c>
      <c r="L14" s="23"/>
      <c r="M14" s="23" t="s">
        <v>452</v>
      </c>
      <c r="N14" s="23"/>
      <c r="O14" s="23" t="s">
        <v>453</v>
      </c>
      <c r="P14" s="23" t="s">
        <v>454</v>
      </c>
      <c r="Q14" s="23" t="s">
        <v>455</v>
      </c>
      <c r="R14" s="23"/>
      <c r="S14" s="23" t="s">
        <v>456</v>
      </c>
      <c r="T14" s="23" t="s">
        <v>457</v>
      </c>
      <c r="U14" s="23"/>
      <c r="V14" s="23"/>
      <c r="W14" s="23" t="s">
        <v>176</v>
      </c>
      <c r="X14" s="23"/>
      <c r="Y14" s="23"/>
      <c r="Z14" s="23" t="s">
        <v>458</v>
      </c>
      <c r="AA14" s="23"/>
      <c r="AB14" s="23"/>
      <c r="AC14" s="23" t="s">
        <v>459</v>
      </c>
      <c r="AD14" s="23"/>
      <c r="AE14" s="23"/>
    </row>
    <row r="15" spans="1:31" ht="50.1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 t="s">
        <v>460</v>
      </c>
      <c r="L15" s="23" t="s">
        <v>461</v>
      </c>
      <c r="M15" s="23"/>
      <c r="N15" s="23"/>
      <c r="O15" s="23"/>
      <c r="P15" s="23"/>
      <c r="Q15" s="23"/>
      <c r="R15" s="23"/>
      <c r="S15" s="23"/>
      <c r="T15" s="23" t="s">
        <v>462</v>
      </c>
      <c r="U15" s="23" t="s">
        <v>463</v>
      </c>
      <c r="V15" s="23"/>
      <c r="W15" s="23" t="s">
        <v>227</v>
      </c>
      <c r="X15" s="23" t="s">
        <v>150</v>
      </c>
      <c r="Y15" s="23"/>
      <c r="Z15" s="23" t="s">
        <v>227</v>
      </c>
      <c r="AA15" s="23" t="s">
        <v>150</v>
      </c>
      <c r="AB15" s="23"/>
      <c r="AC15" s="23" t="s">
        <v>227</v>
      </c>
      <c r="AD15" s="23" t="s">
        <v>150</v>
      </c>
      <c r="AE15" s="23"/>
    </row>
    <row r="16" spans="1:31" ht="50.1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3" t="s">
        <v>464</v>
      </c>
      <c r="Y16" s="3" t="s">
        <v>465</v>
      </c>
      <c r="Z16" s="23"/>
      <c r="AA16" s="3" t="s">
        <v>464</v>
      </c>
      <c r="AB16" s="3" t="s">
        <v>465</v>
      </c>
      <c r="AC16" s="23"/>
      <c r="AD16" s="3" t="s">
        <v>464</v>
      </c>
      <c r="AE16" s="3" t="s">
        <v>465</v>
      </c>
    </row>
    <row r="17" spans="1:31" ht="20.100000000000001" customHeight="1">
      <c r="A17" s="3" t="s">
        <v>70</v>
      </c>
      <c r="B17" s="3" t="s">
        <v>71</v>
      </c>
      <c r="C17" s="3" t="s">
        <v>72</v>
      </c>
      <c r="D17" s="3" t="s">
        <v>73</v>
      </c>
      <c r="E17" s="3" t="s">
        <v>466</v>
      </c>
      <c r="F17" s="3" t="s">
        <v>74</v>
      </c>
      <c r="G17" s="3" t="s">
        <v>75</v>
      </c>
      <c r="H17" s="3" t="s">
        <v>155</v>
      </c>
      <c r="I17" s="3" t="s">
        <v>156</v>
      </c>
      <c r="J17" s="3" t="s">
        <v>157</v>
      </c>
      <c r="K17" s="3" t="s">
        <v>158</v>
      </c>
      <c r="L17" s="3" t="s">
        <v>159</v>
      </c>
      <c r="M17" s="3" t="s">
        <v>160</v>
      </c>
      <c r="N17" s="3" t="s">
        <v>161</v>
      </c>
      <c r="O17" s="3" t="s">
        <v>162</v>
      </c>
      <c r="P17" s="3" t="s">
        <v>163</v>
      </c>
      <c r="Q17" s="3" t="s">
        <v>164</v>
      </c>
      <c r="R17" s="3" t="s">
        <v>165</v>
      </c>
      <c r="S17" s="3" t="s">
        <v>166</v>
      </c>
      <c r="T17" s="3" t="s">
        <v>167</v>
      </c>
      <c r="U17" s="3" t="s">
        <v>168</v>
      </c>
      <c r="V17" s="3" t="s">
        <v>408</v>
      </c>
      <c r="W17" s="3" t="s">
        <v>409</v>
      </c>
      <c r="X17" s="3" t="s">
        <v>410</v>
      </c>
      <c r="Y17" s="3" t="s">
        <v>411</v>
      </c>
      <c r="Z17" s="3" t="s">
        <v>412</v>
      </c>
      <c r="AA17" s="3" t="s">
        <v>413</v>
      </c>
      <c r="AB17" s="3" t="s">
        <v>414</v>
      </c>
      <c r="AC17" s="3" t="s">
        <v>415</v>
      </c>
      <c r="AD17" s="3" t="s">
        <v>418</v>
      </c>
      <c r="AE17" s="3" t="s">
        <v>419</v>
      </c>
    </row>
    <row r="18" spans="1:31" ht="20.100000000000001" customHeight="1"/>
    <row r="19" spans="1:31" ht="30" customHeight="1">
      <c r="A19" s="7" t="s">
        <v>41</v>
      </c>
      <c r="B19" s="10"/>
      <c r="D19" s="10"/>
      <c r="F19" s="10"/>
    </row>
    <row r="20" spans="1:31" ht="30" customHeight="1">
      <c r="B20" s="8" t="s">
        <v>42</v>
      </c>
      <c r="D20" s="8" t="s">
        <v>216</v>
      </c>
      <c r="F20" s="8" t="s">
        <v>43</v>
      </c>
    </row>
    <row r="21" spans="1:31" ht="30" customHeight="1">
      <c r="A21" s="7" t="s">
        <v>44</v>
      </c>
      <c r="B21" s="10"/>
      <c r="D21" s="10"/>
      <c r="F21" s="10"/>
    </row>
    <row r="22" spans="1:31" ht="30" customHeight="1">
      <c r="B22" s="8" t="s">
        <v>42</v>
      </c>
      <c r="D22" s="8" t="s">
        <v>246</v>
      </c>
      <c r="F22" s="8" t="s">
        <v>45</v>
      </c>
    </row>
    <row r="23" spans="1:31" ht="30" customHeight="1">
      <c r="A23" s="7" t="s">
        <v>46</v>
      </c>
    </row>
    <row r="24" spans="1:31" ht="20.100000000000001" customHeight="1"/>
    <row r="25" spans="1:31" ht="20.100000000000001" customHeight="1">
      <c r="A25" s="17" t="s">
        <v>47</v>
      </c>
      <c r="B25" s="17"/>
    </row>
    <row r="26" spans="1:31" ht="20.100000000000001" customHeight="1">
      <c r="A26" s="18" t="s">
        <v>48</v>
      </c>
      <c r="B26" s="18"/>
    </row>
    <row r="27" spans="1:31" ht="20.100000000000001" customHeight="1">
      <c r="A27" s="18" t="s">
        <v>49</v>
      </c>
      <c r="B27" s="18"/>
    </row>
    <row r="28" spans="1:31" ht="20.100000000000001" customHeight="1">
      <c r="A28" s="18" t="s">
        <v>50</v>
      </c>
      <c r="B28" s="18"/>
    </row>
    <row r="29" spans="1:31" ht="20.100000000000001" customHeight="1">
      <c r="A29" s="18" t="s">
        <v>51</v>
      </c>
      <c r="B29" s="18"/>
    </row>
    <row r="30" spans="1:31" ht="20.100000000000001" customHeight="1">
      <c r="A30" s="18" t="s">
        <v>52</v>
      </c>
      <c r="B30" s="18"/>
    </row>
    <row r="31" spans="1:31" ht="20.100000000000001" customHeight="1">
      <c r="A31" s="19" t="s">
        <v>53</v>
      </c>
      <c r="B31" s="19"/>
    </row>
  </sheetData>
  <sheetProtection sheet="1" objects="1" scenarios="1"/>
  <mergeCells count="60">
    <mergeCell ref="A30:B30"/>
    <mergeCell ref="A31:B31"/>
    <mergeCell ref="A25:B25"/>
    <mergeCell ref="A26:B26"/>
    <mergeCell ref="A27:B27"/>
    <mergeCell ref="A28:B28"/>
    <mergeCell ref="A29:B29"/>
    <mergeCell ref="S14:S16"/>
    <mergeCell ref="T14:U14"/>
    <mergeCell ref="W14:Y14"/>
    <mergeCell ref="Z14:AB14"/>
    <mergeCell ref="AC14:AE14"/>
    <mergeCell ref="T15:T16"/>
    <mergeCell ref="U15:U16"/>
    <mergeCell ref="W15:W16"/>
    <mergeCell ref="X15:Y15"/>
    <mergeCell ref="Z15:Z16"/>
    <mergeCell ref="AA15:AB15"/>
    <mergeCell ref="AC15:AC16"/>
    <mergeCell ref="AD15:AE15"/>
    <mergeCell ref="R12:U12"/>
    <mergeCell ref="V12:AE12"/>
    <mergeCell ref="G13:G16"/>
    <mergeCell ref="H13:H16"/>
    <mergeCell ref="J13:J16"/>
    <mergeCell ref="K13:M13"/>
    <mergeCell ref="N13:N16"/>
    <mergeCell ref="O13:Q13"/>
    <mergeCell ref="R13:R16"/>
    <mergeCell ref="S13:U13"/>
    <mergeCell ref="V13:V16"/>
    <mergeCell ref="W13:AE13"/>
    <mergeCell ref="K14:L14"/>
    <mergeCell ref="M14:M16"/>
    <mergeCell ref="O14:O16"/>
    <mergeCell ref="P14:P16"/>
    <mergeCell ref="F12:F16"/>
    <mergeCell ref="G12:H12"/>
    <mergeCell ref="I12:I16"/>
    <mergeCell ref="J12:M12"/>
    <mergeCell ref="N12:Q12"/>
    <mergeCell ref="Q14:Q16"/>
    <mergeCell ref="K15:K16"/>
    <mergeCell ref="L15:L16"/>
    <mergeCell ref="A12:A16"/>
    <mergeCell ref="B12:B16"/>
    <mergeCell ref="C12:C16"/>
    <mergeCell ref="D12:D16"/>
    <mergeCell ref="E12:E16"/>
    <mergeCell ref="A8:B8"/>
    <mergeCell ref="C8:AB8"/>
    <mergeCell ref="A9:B9"/>
    <mergeCell ref="C9:AB9"/>
    <mergeCell ref="A10:B10"/>
    <mergeCell ref="C10:AB10"/>
    <mergeCell ref="A1:AE1"/>
    <mergeCell ref="A2:AE2"/>
    <mergeCell ref="A3:AE3"/>
    <mergeCell ref="A7:B7"/>
    <mergeCell ref="C7:AB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workbookViewId="0"/>
  </sheetViews>
  <sheetFormatPr defaultRowHeight="10.5"/>
  <cols>
    <col min="1" max="2" width="38.140625" customWidth="1"/>
    <col min="3" max="22" width="26.7109375" customWidth="1"/>
  </cols>
  <sheetData>
    <row r="1" spans="1:22" ht="50.1" customHeight="1">
      <c r="A1" s="1" t="s">
        <v>467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30" customHeight="1">
      <c r="V3" s="3" t="s">
        <v>2</v>
      </c>
    </row>
    <row r="4" spans="1:22" ht="30" customHeight="1">
      <c r="U4" s="11" t="s">
        <v>3</v>
      </c>
      <c r="V4" s="3" t="s">
        <v>56</v>
      </c>
    </row>
    <row r="5" spans="1:22" ht="30" customHeight="1">
      <c r="U5" s="11" t="s">
        <v>7</v>
      </c>
      <c r="V5" s="3" t="s">
        <v>8</v>
      </c>
    </row>
    <row r="6" spans="1:22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U6" s="11" t="s">
        <v>11</v>
      </c>
      <c r="V6" s="3" t="s">
        <v>12</v>
      </c>
    </row>
    <row r="7" spans="1:22" ht="30" customHeight="1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U7" s="11" t="s">
        <v>15</v>
      </c>
      <c r="V7" s="3" t="s">
        <v>16</v>
      </c>
    </row>
    <row r="8" spans="1:22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U8" s="11" t="s">
        <v>218</v>
      </c>
      <c r="V8" s="3" t="s">
        <v>20</v>
      </c>
    </row>
    <row r="9" spans="1:22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U9" s="11" t="s">
        <v>22</v>
      </c>
      <c r="V9" s="3" t="s">
        <v>23</v>
      </c>
    </row>
    <row r="10" spans="1:22" ht="30" customHeight="1"/>
    <row r="11" spans="1:22" ht="39.950000000000003" customHeight="1">
      <c r="A11" s="23" t="s">
        <v>63</v>
      </c>
      <c r="B11" s="23" t="s">
        <v>440</v>
      </c>
      <c r="C11" s="23" t="s">
        <v>442</v>
      </c>
      <c r="D11" s="23" t="s">
        <v>441</v>
      </c>
      <c r="E11" s="23" t="s">
        <v>445</v>
      </c>
      <c r="F11" s="23"/>
      <c r="G11" s="23" t="s">
        <v>64</v>
      </c>
      <c r="H11" s="23" t="s">
        <v>468</v>
      </c>
      <c r="I11" s="23" t="s">
        <v>446</v>
      </c>
      <c r="J11" s="23"/>
      <c r="K11" s="23"/>
      <c r="L11" s="23"/>
      <c r="M11" s="23" t="s">
        <v>469</v>
      </c>
      <c r="N11" s="23" t="s">
        <v>470</v>
      </c>
      <c r="O11" s="23"/>
      <c r="P11" s="23"/>
      <c r="Q11" s="23"/>
      <c r="R11" s="23"/>
      <c r="S11" s="23" t="s">
        <v>471</v>
      </c>
      <c r="T11" s="23"/>
      <c r="U11" s="23"/>
      <c r="V11" s="23"/>
    </row>
    <row r="12" spans="1:22" ht="9.9499999999999993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30" customHeight="1">
      <c r="A13" s="23"/>
      <c r="B13" s="23"/>
      <c r="C13" s="23"/>
      <c r="D13" s="23"/>
      <c r="E13" s="23" t="s">
        <v>450</v>
      </c>
      <c r="F13" s="23" t="s">
        <v>232</v>
      </c>
      <c r="G13" s="23"/>
      <c r="H13" s="23"/>
      <c r="I13" s="23" t="s">
        <v>227</v>
      </c>
      <c r="J13" s="23" t="s">
        <v>270</v>
      </c>
      <c r="K13" s="23"/>
      <c r="L13" s="23"/>
      <c r="M13" s="23"/>
      <c r="N13" s="23" t="s">
        <v>227</v>
      </c>
      <c r="O13" s="23" t="s">
        <v>270</v>
      </c>
      <c r="P13" s="23"/>
      <c r="Q13" s="23"/>
      <c r="R13" s="23"/>
      <c r="S13" s="23" t="s">
        <v>227</v>
      </c>
      <c r="T13" s="23" t="s">
        <v>270</v>
      </c>
      <c r="U13" s="23"/>
      <c r="V13" s="23"/>
    </row>
    <row r="14" spans="1:22" ht="30" customHeight="1">
      <c r="A14" s="23"/>
      <c r="B14" s="23"/>
      <c r="C14" s="23"/>
      <c r="D14" s="23"/>
      <c r="E14" s="23"/>
      <c r="F14" s="23"/>
      <c r="G14" s="23"/>
      <c r="H14" s="23"/>
      <c r="I14" s="23"/>
      <c r="J14" s="23" t="s">
        <v>451</v>
      </c>
      <c r="K14" s="23"/>
      <c r="L14" s="23" t="s">
        <v>452</v>
      </c>
      <c r="M14" s="23"/>
      <c r="N14" s="23"/>
      <c r="O14" s="23" t="s">
        <v>472</v>
      </c>
      <c r="P14" s="23"/>
      <c r="Q14" s="23"/>
      <c r="R14" s="23" t="s">
        <v>473</v>
      </c>
      <c r="S14" s="23"/>
      <c r="T14" s="23" t="s">
        <v>474</v>
      </c>
      <c r="U14" s="23"/>
      <c r="V14" s="23" t="s">
        <v>475</v>
      </c>
    </row>
    <row r="15" spans="1:22" ht="30" customHeight="1">
      <c r="A15" s="23"/>
      <c r="B15" s="23"/>
      <c r="C15" s="23"/>
      <c r="D15" s="23"/>
      <c r="E15" s="23"/>
      <c r="F15" s="23"/>
      <c r="G15" s="23"/>
      <c r="H15" s="23"/>
      <c r="I15" s="23"/>
      <c r="J15" s="3" t="s">
        <v>460</v>
      </c>
      <c r="K15" s="3" t="s">
        <v>461</v>
      </c>
      <c r="L15" s="23"/>
      <c r="M15" s="23"/>
      <c r="N15" s="23"/>
      <c r="O15" s="3" t="s">
        <v>453</v>
      </c>
      <c r="P15" s="3" t="s">
        <v>454</v>
      </c>
      <c r="Q15" s="3" t="s">
        <v>476</v>
      </c>
      <c r="R15" s="23"/>
      <c r="S15" s="23"/>
      <c r="T15" s="3" t="s">
        <v>227</v>
      </c>
      <c r="U15" s="3" t="s">
        <v>477</v>
      </c>
      <c r="V15" s="23"/>
    </row>
    <row r="16" spans="1:22" ht="20.100000000000001" customHeight="1">
      <c r="A16" s="3" t="s">
        <v>70</v>
      </c>
      <c r="B16" s="3" t="s">
        <v>71</v>
      </c>
      <c r="C16" s="3" t="s">
        <v>72</v>
      </c>
      <c r="D16" s="3" t="s">
        <v>73</v>
      </c>
      <c r="E16" s="3" t="s">
        <v>74</v>
      </c>
      <c r="F16" s="3" t="s">
        <v>75</v>
      </c>
      <c r="G16" s="3" t="s">
        <v>155</v>
      </c>
      <c r="H16" s="3" t="s">
        <v>156</v>
      </c>
      <c r="I16" s="3" t="s">
        <v>157</v>
      </c>
      <c r="J16" s="3" t="s">
        <v>158</v>
      </c>
      <c r="K16" s="3" t="s">
        <v>159</v>
      </c>
      <c r="L16" s="3" t="s">
        <v>160</v>
      </c>
      <c r="M16" s="3" t="s">
        <v>161</v>
      </c>
      <c r="N16" s="3" t="s">
        <v>162</v>
      </c>
      <c r="O16" s="3" t="s">
        <v>163</v>
      </c>
      <c r="P16" s="3" t="s">
        <v>164</v>
      </c>
      <c r="Q16" s="3" t="s">
        <v>165</v>
      </c>
      <c r="R16" s="3" t="s">
        <v>166</v>
      </c>
      <c r="S16" s="3" t="s">
        <v>167</v>
      </c>
      <c r="T16" s="3" t="s">
        <v>168</v>
      </c>
      <c r="U16" s="3" t="s">
        <v>408</v>
      </c>
      <c r="V16" s="3" t="s">
        <v>409</v>
      </c>
    </row>
    <row r="17" spans="1:6" ht="15" customHeight="1"/>
    <row r="18" spans="1:6" ht="39.950000000000003" customHeight="1">
      <c r="A18" s="7" t="s">
        <v>41</v>
      </c>
      <c r="B18" s="10"/>
      <c r="D18" s="10"/>
      <c r="F18" s="10"/>
    </row>
    <row r="19" spans="1:6" ht="20.100000000000001" customHeight="1">
      <c r="B19" s="8" t="s">
        <v>42</v>
      </c>
      <c r="D19" s="8" t="s">
        <v>216</v>
      </c>
      <c r="F19" s="8" t="s">
        <v>43</v>
      </c>
    </row>
    <row r="20" spans="1:6" ht="39.950000000000003" customHeight="1">
      <c r="A20" s="7" t="s">
        <v>44</v>
      </c>
      <c r="B20" s="10"/>
      <c r="D20" s="10"/>
      <c r="F20" s="10"/>
    </row>
    <row r="21" spans="1:6" ht="20.100000000000001" customHeight="1">
      <c r="B21" s="8" t="s">
        <v>42</v>
      </c>
      <c r="D21" s="8" t="s">
        <v>246</v>
      </c>
      <c r="F21" s="8" t="s">
        <v>45</v>
      </c>
    </row>
    <row r="22" spans="1:6" ht="20.100000000000001" customHeight="1">
      <c r="A22" s="2" t="s">
        <v>46</v>
      </c>
      <c r="B22" s="2"/>
    </row>
    <row r="23" spans="1:6" ht="20.100000000000001" customHeight="1"/>
    <row r="24" spans="1:6" ht="20.100000000000001" customHeight="1">
      <c r="A24" s="17" t="s">
        <v>47</v>
      </c>
      <c r="B24" s="17"/>
      <c r="C24" s="17"/>
    </row>
    <row r="25" spans="1:6" ht="20.100000000000001" customHeight="1">
      <c r="A25" s="18" t="s">
        <v>48</v>
      </c>
      <c r="B25" s="18"/>
      <c r="C25" s="18"/>
    </row>
    <row r="26" spans="1:6" ht="20.100000000000001" customHeight="1">
      <c r="A26" s="18" t="s">
        <v>49</v>
      </c>
      <c r="B26" s="18"/>
      <c r="C26" s="18"/>
    </row>
    <row r="27" spans="1:6" ht="20.100000000000001" customHeight="1">
      <c r="A27" s="18" t="s">
        <v>50</v>
      </c>
      <c r="B27" s="18"/>
      <c r="C27" s="18"/>
    </row>
    <row r="28" spans="1:6" ht="20.100000000000001" customHeight="1">
      <c r="A28" s="18" t="s">
        <v>51</v>
      </c>
      <c r="B28" s="18"/>
      <c r="C28" s="18"/>
    </row>
    <row r="29" spans="1:6" ht="20.100000000000001" customHeight="1">
      <c r="A29" s="18" t="s">
        <v>52</v>
      </c>
      <c r="B29" s="18"/>
      <c r="C29" s="18"/>
    </row>
    <row r="30" spans="1:6" ht="20.100000000000001" customHeight="1">
      <c r="A30" s="19" t="s">
        <v>53</v>
      </c>
      <c r="B30" s="19"/>
      <c r="C30" s="19"/>
    </row>
  </sheetData>
  <sheetProtection sheet="1" objects="1" scenarios="1"/>
  <mergeCells count="43">
    <mergeCell ref="A28:C28"/>
    <mergeCell ref="A29:C29"/>
    <mergeCell ref="A30:C30"/>
    <mergeCell ref="A22:B22"/>
    <mergeCell ref="A24:C24"/>
    <mergeCell ref="A25:C25"/>
    <mergeCell ref="A26:C26"/>
    <mergeCell ref="A27:C27"/>
    <mergeCell ref="S13:S15"/>
    <mergeCell ref="T13:V13"/>
    <mergeCell ref="J14:K14"/>
    <mergeCell ref="L14:L15"/>
    <mergeCell ref="O14:Q14"/>
    <mergeCell ref="R14:R15"/>
    <mergeCell ref="T14:U14"/>
    <mergeCell ref="V14:V15"/>
    <mergeCell ref="F13:F15"/>
    <mergeCell ref="I13:I15"/>
    <mergeCell ref="J13:L13"/>
    <mergeCell ref="N13:N15"/>
    <mergeCell ref="O13:R13"/>
    <mergeCell ref="A8:B8"/>
    <mergeCell ref="C8:S8"/>
    <mergeCell ref="A9:B9"/>
    <mergeCell ref="C9:S9"/>
    <mergeCell ref="A11:A15"/>
    <mergeCell ref="B11:B15"/>
    <mergeCell ref="C11:C15"/>
    <mergeCell ref="D11:D15"/>
    <mergeCell ref="E11:F12"/>
    <mergeCell ref="G11:G15"/>
    <mergeCell ref="H11:H15"/>
    <mergeCell ref="I11:L12"/>
    <mergeCell ref="M11:M15"/>
    <mergeCell ref="N11:R12"/>
    <mergeCell ref="S11:V12"/>
    <mergeCell ref="E13:E15"/>
    <mergeCell ref="A1:V1"/>
    <mergeCell ref="A2:V2"/>
    <mergeCell ref="A6:B6"/>
    <mergeCell ref="C6:S6"/>
    <mergeCell ref="A7:B7"/>
    <mergeCell ref="C7:S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workbookViewId="0"/>
  </sheetViews>
  <sheetFormatPr defaultRowHeight="10.5"/>
  <cols>
    <col min="1" max="1" width="66.85546875" customWidth="1"/>
    <col min="2" max="17" width="24.85546875" customWidth="1"/>
  </cols>
  <sheetData>
    <row r="1" spans="1:17" ht="50.1" customHeight="1">
      <c r="A1" s="1" t="s">
        <v>478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>
      <c r="Q3" s="3" t="s">
        <v>2</v>
      </c>
    </row>
    <row r="4" spans="1:17" ht="30" customHeight="1">
      <c r="P4" s="11" t="s">
        <v>3</v>
      </c>
      <c r="Q4" s="3" t="s">
        <v>56</v>
      </c>
    </row>
    <row r="5" spans="1:17" ht="30" customHeight="1">
      <c r="P5" s="11" t="s">
        <v>7</v>
      </c>
      <c r="Q5" s="3" t="s">
        <v>8</v>
      </c>
    </row>
    <row r="6" spans="1:17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218</v>
      </c>
      <c r="Q8" s="3" t="s">
        <v>20</v>
      </c>
    </row>
    <row r="9" spans="1:17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 t="s">
        <v>23</v>
      </c>
    </row>
    <row r="10" spans="1:17" ht="30" customHeight="1"/>
    <row r="11" spans="1:17" ht="50.1" customHeight="1">
      <c r="A11" s="1" t="s">
        <v>479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0" customHeight="1">
      <c r="A12" s="23" t="s">
        <v>439</v>
      </c>
      <c r="B12" s="23" t="s">
        <v>440</v>
      </c>
      <c r="C12" s="23" t="s">
        <v>445</v>
      </c>
      <c r="D12" s="23"/>
      <c r="E12" s="23" t="s">
        <v>64</v>
      </c>
      <c r="F12" s="23" t="s">
        <v>480</v>
      </c>
      <c r="G12" s="23" t="s">
        <v>481</v>
      </c>
      <c r="H12" s="23"/>
      <c r="I12" s="23"/>
      <c r="J12" s="23" t="s">
        <v>482</v>
      </c>
      <c r="K12" s="23"/>
      <c r="L12" s="23" t="s">
        <v>483</v>
      </c>
      <c r="M12" s="23"/>
      <c r="N12" s="23" t="s">
        <v>484</v>
      </c>
      <c r="O12" s="23" t="s">
        <v>485</v>
      </c>
      <c r="P12" s="23"/>
      <c r="Q12" s="23" t="s">
        <v>486</v>
      </c>
    </row>
    <row r="13" spans="1:17" ht="30" customHeight="1">
      <c r="A13" s="23"/>
      <c r="B13" s="23"/>
      <c r="C13" s="3" t="s">
        <v>231</v>
      </c>
      <c r="D13" s="3" t="s">
        <v>232</v>
      </c>
      <c r="E13" s="23"/>
      <c r="F13" s="23"/>
      <c r="G13" s="3" t="s">
        <v>231</v>
      </c>
      <c r="H13" s="3" t="s">
        <v>11</v>
      </c>
      <c r="I13" s="3" t="s">
        <v>487</v>
      </c>
      <c r="J13" s="3" t="s">
        <v>488</v>
      </c>
      <c r="K13" s="3" t="s">
        <v>489</v>
      </c>
      <c r="L13" s="3" t="s">
        <v>490</v>
      </c>
      <c r="M13" s="3" t="s">
        <v>491</v>
      </c>
      <c r="N13" s="23"/>
      <c r="O13" s="3" t="s">
        <v>451</v>
      </c>
      <c r="P13" s="3" t="s">
        <v>492</v>
      </c>
      <c r="Q13" s="23"/>
    </row>
    <row r="14" spans="1:17" ht="20.100000000000001" customHeight="1">
      <c r="A14" s="3" t="s">
        <v>70</v>
      </c>
      <c r="B14" s="3" t="s">
        <v>71</v>
      </c>
      <c r="C14" s="3" t="s">
        <v>72</v>
      </c>
      <c r="D14" s="3" t="s">
        <v>73</v>
      </c>
      <c r="E14" s="3" t="s">
        <v>74</v>
      </c>
      <c r="F14" s="3" t="s">
        <v>75</v>
      </c>
      <c r="G14" s="3" t="s">
        <v>155</v>
      </c>
      <c r="H14" s="3" t="s">
        <v>156</v>
      </c>
      <c r="I14" s="3" t="s">
        <v>157</v>
      </c>
      <c r="J14" s="3" t="s">
        <v>158</v>
      </c>
      <c r="K14" s="3" t="s">
        <v>159</v>
      </c>
      <c r="L14" s="3" t="s">
        <v>160</v>
      </c>
      <c r="M14" s="3" t="s">
        <v>161</v>
      </c>
      <c r="N14" s="3" t="s">
        <v>162</v>
      </c>
      <c r="O14" s="3" t="s">
        <v>163</v>
      </c>
      <c r="P14" s="3" t="s">
        <v>164</v>
      </c>
      <c r="Q14" s="3" t="s">
        <v>165</v>
      </c>
    </row>
    <row r="15" spans="1:17" ht="30" customHeight="1">
      <c r="A15" s="14" t="s">
        <v>493</v>
      </c>
      <c r="B15" s="15" t="s">
        <v>138</v>
      </c>
      <c r="C15" s="15" t="s">
        <v>138</v>
      </c>
      <c r="D15" s="15" t="s">
        <v>138</v>
      </c>
      <c r="E15" s="15" t="s">
        <v>131</v>
      </c>
      <c r="F15" s="13">
        <v>962</v>
      </c>
      <c r="G15" s="15" t="s">
        <v>138</v>
      </c>
      <c r="H15" s="15" t="s">
        <v>138</v>
      </c>
      <c r="I15" s="15" t="s">
        <v>138</v>
      </c>
      <c r="J15" s="15" t="s">
        <v>138</v>
      </c>
      <c r="K15" s="15" t="s">
        <v>138</v>
      </c>
      <c r="L15" s="13">
        <v>773800.16</v>
      </c>
      <c r="M15" s="13">
        <v>9285604.4900000002</v>
      </c>
      <c r="N15" s="13">
        <v>1578918.57</v>
      </c>
      <c r="O15" s="15" t="s">
        <v>138</v>
      </c>
      <c r="P15" s="15" t="s">
        <v>138</v>
      </c>
      <c r="Q15" s="15" t="s">
        <v>138</v>
      </c>
    </row>
    <row r="16" spans="1:17" ht="30" customHeight="1">
      <c r="A16" s="4" t="s">
        <v>270</v>
      </c>
      <c r="B16" s="3"/>
      <c r="C16" s="3"/>
      <c r="D16" s="3"/>
      <c r="E16" s="3" t="s">
        <v>494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90" customHeight="1">
      <c r="A17" s="4" t="s">
        <v>495</v>
      </c>
      <c r="B17" s="4" t="s">
        <v>496</v>
      </c>
      <c r="C17" s="3" t="s">
        <v>497</v>
      </c>
      <c r="D17" s="3"/>
      <c r="E17" s="3" t="s">
        <v>498</v>
      </c>
      <c r="F17" s="5">
        <v>190</v>
      </c>
      <c r="G17" s="3" t="s">
        <v>499</v>
      </c>
      <c r="H17" s="3" t="s">
        <v>500</v>
      </c>
      <c r="I17" s="3"/>
      <c r="J17" s="3" t="s">
        <v>501</v>
      </c>
      <c r="K17" s="3" t="s">
        <v>502</v>
      </c>
      <c r="L17" s="5">
        <v>228058</v>
      </c>
      <c r="M17" s="5">
        <v>2736695</v>
      </c>
      <c r="N17" s="5">
        <v>43519</v>
      </c>
      <c r="O17" s="3" t="s">
        <v>70</v>
      </c>
      <c r="P17" s="3"/>
      <c r="Q17" s="3" t="s">
        <v>503</v>
      </c>
    </row>
    <row r="18" spans="1:17" ht="105" customHeight="1">
      <c r="A18" s="4" t="s">
        <v>504</v>
      </c>
      <c r="B18" s="4" t="s">
        <v>505</v>
      </c>
      <c r="C18" s="3" t="s">
        <v>497</v>
      </c>
      <c r="D18" s="3"/>
      <c r="E18" s="3" t="s">
        <v>506</v>
      </c>
      <c r="F18" s="5">
        <v>20</v>
      </c>
      <c r="G18" s="3" t="s">
        <v>507</v>
      </c>
      <c r="H18" s="3" t="s">
        <v>508</v>
      </c>
      <c r="I18" s="3"/>
      <c r="J18" s="3" t="s">
        <v>501</v>
      </c>
      <c r="K18" s="3" t="s">
        <v>502</v>
      </c>
      <c r="L18" s="5">
        <v>1897.63</v>
      </c>
      <c r="M18" s="5">
        <v>22775.119999999999</v>
      </c>
      <c r="N18" s="5">
        <v>90931.56</v>
      </c>
      <c r="O18" s="3" t="s">
        <v>70</v>
      </c>
      <c r="P18" s="3"/>
      <c r="Q18" s="3" t="s">
        <v>509</v>
      </c>
    </row>
    <row r="19" spans="1:17" ht="90" customHeight="1">
      <c r="A19" s="4" t="s">
        <v>510</v>
      </c>
      <c r="B19" s="4" t="s">
        <v>511</v>
      </c>
      <c r="C19" s="3" t="s">
        <v>497</v>
      </c>
      <c r="D19" s="3"/>
      <c r="E19" s="3" t="s">
        <v>512</v>
      </c>
      <c r="F19" s="5">
        <v>419</v>
      </c>
      <c r="G19" s="3" t="s">
        <v>513</v>
      </c>
      <c r="H19" s="3" t="s">
        <v>514</v>
      </c>
      <c r="I19" s="3"/>
      <c r="J19" s="3" t="s">
        <v>501</v>
      </c>
      <c r="K19" s="3" t="s">
        <v>502</v>
      </c>
      <c r="L19" s="5">
        <v>193393.2</v>
      </c>
      <c r="M19" s="5">
        <v>2320718.4</v>
      </c>
      <c r="N19" s="5">
        <v>810151.03</v>
      </c>
      <c r="O19" s="3" t="s">
        <v>70</v>
      </c>
      <c r="P19" s="3"/>
      <c r="Q19" s="3" t="s">
        <v>515</v>
      </c>
    </row>
    <row r="20" spans="1:17" ht="90" customHeight="1">
      <c r="A20" s="4" t="s">
        <v>495</v>
      </c>
      <c r="B20" s="4" t="s">
        <v>516</v>
      </c>
      <c r="C20" s="3"/>
      <c r="D20" s="3"/>
      <c r="E20" s="3" t="s">
        <v>517</v>
      </c>
      <c r="F20" s="5">
        <v>333</v>
      </c>
      <c r="G20" s="3" t="s">
        <v>518</v>
      </c>
      <c r="H20" s="3" t="s">
        <v>519</v>
      </c>
      <c r="I20" s="3"/>
      <c r="J20" s="3" t="s">
        <v>501</v>
      </c>
      <c r="K20" s="3" t="s">
        <v>502</v>
      </c>
      <c r="L20" s="5">
        <v>350451.33</v>
      </c>
      <c r="M20" s="5">
        <v>4205415.97</v>
      </c>
      <c r="N20" s="5">
        <v>634316.98</v>
      </c>
      <c r="O20" s="3" t="s">
        <v>70</v>
      </c>
      <c r="P20" s="3"/>
      <c r="Q20" s="3" t="s">
        <v>520</v>
      </c>
    </row>
    <row r="21" spans="1:17" ht="20.100000000000001" customHeight="1">
      <c r="D21" s="12" t="s">
        <v>136</v>
      </c>
      <c r="E21" s="15" t="s">
        <v>137</v>
      </c>
      <c r="F21" s="13">
        <f>VLOOKUP("1000",$E:$Z,2,0)</f>
        <v>962</v>
      </c>
      <c r="G21" s="15" t="s">
        <v>138</v>
      </c>
      <c r="H21" s="15" t="s">
        <v>138</v>
      </c>
      <c r="I21" s="15" t="s">
        <v>138</v>
      </c>
      <c r="J21" s="15" t="s">
        <v>138</v>
      </c>
      <c r="K21" s="15" t="s">
        <v>138</v>
      </c>
      <c r="L21" s="13">
        <f>VLOOKUP("1000",$E:$Z,8,0)</f>
        <v>773800.16</v>
      </c>
      <c r="M21" s="13">
        <f>VLOOKUP("1000",$E:$Z,9,0)</f>
        <v>9285604.4900000002</v>
      </c>
      <c r="N21" s="13">
        <f>VLOOKUP("1000",$E:$Z,10,0)</f>
        <v>1578918.57</v>
      </c>
      <c r="O21" s="15" t="s">
        <v>138</v>
      </c>
      <c r="P21" s="15" t="s">
        <v>138</v>
      </c>
      <c r="Q21" s="15" t="s">
        <v>138</v>
      </c>
    </row>
  </sheetData>
  <sheetProtection sheet="1" objects="1" scenarios="1"/>
  <mergeCells count="22">
    <mergeCell ref="Q12:Q13"/>
    <mergeCell ref="G12:I12"/>
    <mergeCell ref="J12:K12"/>
    <mergeCell ref="L12:M12"/>
    <mergeCell ref="N12:N13"/>
    <mergeCell ref="O12:P12"/>
    <mergeCell ref="A12:A13"/>
    <mergeCell ref="B12:B13"/>
    <mergeCell ref="C12:D12"/>
    <mergeCell ref="E12:E13"/>
    <mergeCell ref="F12:F13"/>
    <mergeCell ref="A8:B8"/>
    <mergeCell ref="C8:N8"/>
    <mergeCell ref="A9:B9"/>
    <mergeCell ref="C9:N9"/>
    <mergeCell ref="A11:Q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workbookViewId="0"/>
  </sheetViews>
  <sheetFormatPr defaultRowHeight="10.5"/>
  <cols>
    <col min="1" max="1" width="66.85546875" customWidth="1"/>
    <col min="2" max="17" width="24.85546875" customWidth="1"/>
  </cols>
  <sheetData>
    <row r="1" spans="1:17" ht="50.1" customHeight="1">
      <c r="A1" s="1" t="s">
        <v>521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>
      <c r="A2" s="23" t="s">
        <v>439</v>
      </c>
      <c r="B2" s="23" t="s">
        <v>440</v>
      </c>
      <c r="C2" s="23" t="s">
        <v>445</v>
      </c>
      <c r="D2" s="23"/>
      <c r="E2" s="23" t="s">
        <v>64</v>
      </c>
      <c r="F2" s="23" t="s">
        <v>480</v>
      </c>
      <c r="G2" s="23" t="s">
        <v>481</v>
      </c>
      <c r="H2" s="23"/>
      <c r="I2" s="23"/>
      <c r="J2" s="23" t="s">
        <v>522</v>
      </c>
      <c r="K2" s="23" t="s">
        <v>483</v>
      </c>
      <c r="L2" s="23"/>
      <c r="M2" s="23"/>
      <c r="N2" s="23" t="s">
        <v>523</v>
      </c>
      <c r="O2" s="23" t="s">
        <v>485</v>
      </c>
      <c r="P2" s="23"/>
      <c r="Q2" s="23" t="s">
        <v>486</v>
      </c>
    </row>
    <row r="3" spans="1:17" ht="30" customHeight="1">
      <c r="A3" s="23"/>
      <c r="B3" s="23"/>
      <c r="C3" s="3" t="s">
        <v>231</v>
      </c>
      <c r="D3" s="3" t="s">
        <v>232</v>
      </c>
      <c r="E3" s="23"/>
      <c r="F3" s="23"/>
      <c r="G3" s="3" t="s">
        <v>231</v>
      </c>
      <c r="H3" s="3" t="s">
        <v>11</v>
      </c>
      <c r="I3" s="3" t="s">
        <v>487</v>
      </c>
      <c r="J3" s="23"/>
      <c r="K3" s="3" t="s">
        <v>524</v>
      </c>
      <c r="L3" s="3" t="s">
        <v>525</v>
      </c>
      <c r="M3" s="3" t="s">
        <v>526</v>
      </c>
      <c r="N3" s="23"/>
      <c r="O3" s="3" t="s">
        <v>451</v>
      </c>
      <c r="P3" s="3" t="s">
        <v>492</v>
      </c>
      <c r="Q3" s="23"/>
    </row>
    <row r="4" spans="1:17" ht="20.100000000000001" customHeight="1">
      <c r="A4" s="3" t="s">
        <v>70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155</v>
      </c>
      <c r="H4" s="3" t="s">
        <v>156</v>
      </c>
      <c r="I4" s="3" t="s">
        <v>157</v>
      </c>
      <c r="J4" s="3" t="s">
        <v>158</v>
      </c>
      <c r="K4" s="3" t="s">
        <v>159</v>
      </c>
      <c r="L4" s="3" t="s">
        <v>160</v>
      </c>
      <c r="M4" s="3" t="s">
        <v>161</v>
      </c>
      <c r="N4" s="3" t="s">
        <v>162</v>
      </c>
      <c r="O4" s="3" t="s">
        <v>163</v>
      </c>
      <c r="P4" s="3" t="s">
        <v>164</v>
      </c>
      <c r="Q4" s="3" t="s">
        <v>165</v>
      </c>
    </row>
    <row r="5" spans="1:17" ht="30" customHeight="1">
      <c r="A5" s="14" t="s">
        <v>493</v>
      </c>
      <c r="B5" s="15" t="s">
        <v>138</v>
      </c>
      <c r="C5" s="15" t="s">
        <v>138</v>
      </c>
      <c r="D5" s="15" t="s">
        <v>138</v>
      </c>
      <c r="E5" s="15" t="s">
        <v>131</v>
      </c>
      <c r="F5" s="13">
        <v>7846</v>
      </c>
      <c r="G5" s="15" t="s">
        <v>138</v>
      </c>
      <c r="H5" s="15" t="s">
        <v>138</v>
      </c>
      <c r="I5" s="15" t="s">
        <v>138</v>
      </c>
      <c r="J5" s="13">
        <v>1916.75</v>
      </c>
      <c r="K5" s="13">
        <v>20592.3</v>
      </c>
      <c r="L5" s="13">
        <v>20592.3</v>
      </c>
      <c r="M5" s="13">
        <v>9538987.5</v>
      </c>
      <c r="N5" s="13">
        <v>0</v>
      </c>
      <c r="O5" s="15" t="s">
        <v>138</v>
      </c>
      <c r="P5" s="15" t="s">
        <v>138</v>
      </c>
      <c r="Q5" s="15" t="s">
        <v>138</v>
      </c>
    </row>
    <row r="6" spans="1:17" ht="30" customHeight="1">
      <c r="A6" s="4" t="s">
        <v>270</v>
      </c>
      <c r="B6" s="3"/>
      <c r="C6" s="3"/>
      <c r="D6" s="3"/>
      <c r="E6" s="3" t="s">
        <v>494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75" customHeight="1">
      <c r="A7" s="4" t="s">
        <v>527</v>
      </c>
      <c r="B7" s="4" t="s">
        <v>528</v>
      </c>
      <c r="C7" s="3"/>
      <c r="D7" s="3"/>
      <c r="E7" s="3" t="s">
        <v>498</v>
      </c>
      <c r="F7" s="5">
        <v>991</v>
      </c>
      <c r="G7" s="3" t="s">
        <v>529</v>
      </c>
      <c r="H7" s="3" t="s">
        <v>519</v>
      </c>
      <c r="I7" s="3"/>
      <c r="J7" s="5">
        <v>95</v>
      </c>
      <c r="K7" s="5">
        <v>5185</v>
      </c>
      <c r="L7" s="5">
        <v>5185</v>
      </c>
      <c r="M7" s="5">
        <v>492600</v>
      </c>
      <c r="N7" s="5">
        <v>0</v>
      </c>
      <c r="O7" s="3" t="s">
        <v>70</v>
      </c>
      <c r="P7" s="3"/>
      <c r="Q7" s="3" t="s">
        <v>530</v>
      </c>
    </row>
    <row r="8" spans="1:17" ht="75" customHeight="1">
      <c r="A8" s="4" t="s">
        <v>531</v>
      </c>
      <c r="B8" s="4" t="s">
        <v>532</v>
      </c>
      <c r="C8" s="3"/>
      <c r="D8" s="3"/>
      <c r="E8" s="3" t="s">
        <v>506</v>
      </c>
      <c r="F8" s="5">
        <v>315</v>
      </c>
      <c r="G8" s="3" t="s">
        <v>533</v>
      </c>
      <c r="H8" s="3" t="s">
        <v>534</v>
      </c>
      <c r="I8" s="3"/>
      <c r="J8" s="5">
        <v>168</v>
      </c>
      <c r="K8" s="5">
        <v>5250</v>
      </c>
      <c r="L8" s="5">
        <v>5250</v>
      </c>
      <c r="M8" s="5">
        <v>882000</v>
      </c>
      <c r="N8" s="5">
        <v>0</v>
      </c>
      <c r="O8" s="3" t="s">
        <v>70</v>
      </c>
      <c r="P8" s="3"/>
      <c r="Q8" s="3" t="s">
        <v>535</v>
      </c>
    </row>
    <row r="9" spans="1:17" ht="99.95" customHeight="1">
      <c r="A9" s="4" t="s">
        <v>536</v>
      </c>
      <c r="B9" s="4" t="s">
        <v>528</v>
      </c>
      <c r="C9" s="3"/>
      <c r="D9" s="3"/>
      <c r="E9" s="3" t="s">
        <v>512</v>
      </c>
      <c r="F9" s="5">
        <v>6225</v>
      </c>
      <c r="G9" s="3" t="s">
        <v>529</v>
      </c>
      <c r="H9" s="3" t="s">
        <v>519</v>
      </c>
      <c r="I9" s="3"/>
      <c r="J9" s="5">
        <v>1510.75</v>
      </c>
      <c r="K9" s="5">
        <v>4907.3</v>
      </c>
      <c r="L9" s="5">
        <v>4907.3</v>
      </c>
      <c r="M9" s="5">
        <v>7413637.5</v>
      </c>
      <c r="N9" s="5">
        <v>0</v>
      </c>
      <c r="O9" s="3" t="s">
        <v>70</v>
      </c>
      <c r="P9" s="3"/>
      <c r="Q9" s="3" t="s">
        <v>537</v>
      </c>
    </row>
    <row r="10" spans="1:17" ht="75" customHeight="1">
      <c r="A10" s="4" t="s">
        <v>531</v>
      </c>
      <c r="B10" s="4" t="s">
        <v>532</v>
      </c>
      <c r="C10" s="3"/>
      <c r="D10" s="3"/>
      <c r="E10" s="3" t="s">
        <v>517</v>
      </c>
      <c r="F10" s="5">
        <v>315</v>
      </c>
      <c r="G10" s="3" t="s">
        <v>538</v>
      </c>
      <c r="H10" s="3" t="s">
        <v>539</v>
      </c>
      <c r="I10" s="3"/>
      <c r="J10" s="5">
        <v>143</v>
      </c>
      <c r="K10" s="5">
        <v>5250</v>
      </c>
      <c r="L10" s="5">
        <v>5250</v>
      </c>
      <c r="M10" s="5">
        <v>750750</v>
      </c>
      <c r="N10" s="5">
        <v>0</v>
      </c>
      <c r="O10" s="3" t="s">
        <v>70</v>
      </c>
      <c r="P10" s="3"/>
      <c r="Q10" s="3" t="s">
        <v>540</v>
      </c>
    </row>
    <row r="11" spans="1:17" ht="20.100000000000001" customHeight="1">
      <c r="D11" s="12" t="s">
        <v>136</v>
      </c>
      <c r="E11" s="15" t="s">
        <v>137</v>
      </c>
      <c r="F11" s="13">
        <f>VLOOKUP("1000",$E:$Z,2,0)</f>
        <v>7846</v>
      </c>
      <c r="G11" s="15" t="s">
        <v>138</v>
      </c>
      <c r="H11" s="15" t="s">
        <v>138</v>
      </c>
      <c r="I11" s="15" t="s">
        <v>138</v>
      </c>
      <c r="J11" s="15" t="s">
        <v>138</v>
      </c>
      <c r="K11" s="15" t="s">
        <v>138</v>
      </c>
      <c r="L11" s="13">
        <f>VLOOKUP("1000",$E:$Z,8,0)</f>
        <v>20592.3</v>
      </c>
      <c r="M11" s="13">
        <f>VLOOKUP("1000",$E:$Z,9,0)</f>
        <v>9538987.5</v>
      </c>
      <c r="N11" s="13">
        <f>VLOOKUP("1000",$E:$Z,10,0)</f>
        <v>0</v>
      </c>
      <c r="O11" s="15" t="s">
        <v>138</v>
      </c>
      <c r="P11" s="15" t="s">
        <v>138</v>
      </c>
      <c r="Q11" s="15" t="s">
        <v>138</v>
      </c>
    </row>
    <row r="12" spans="1:17" ht="15" customHeight="1"/>
    <row r="13" spans="1:17" ht="39.950000000000003" customHeight="1">
      <c r="A13" s="7" t="s">
        <v>41</v>
      </c>
      <c r="B13" s="10"/>
      <c r="D13" s="10"/>
      <c r="F13" s="10"/>
    </row>
    <row r="14" spans="1:17" ht="20.100000000000001" customHeight="1">
      <c r="B14" s="8" t="s">
        <v>42</v>
      </c>
      <c r="D14" s="8" t="s">
        <v>216</v>
      </c>
      <c r="F14" s="8" t="s">
        <v>43</v>
      </c>
    </row>
    <row r="15" spans="1:17" ht="39.950000000000003" customHeight="1">
      <c r="A15" s="7" t="s">
        <v>44</v>
      </c>
      <c r="B15" s="10"/>
      <c r="D15" s="10"/>
      <c r="F15" s="10"/>
    </row>
    <row r="16" spans="1:17" ht="20.100000000000001" customHeight="1">
      <c r="B16" s="8" t="s">
        <v>42</v>
      </c>
      <c r="D16" s="8" t="s">
        <v>246</v>
      </c>
      <c r="F16" s="8" t="s">
        <v>45</v>
      </c>
    </row>
    <row r="17" spans="1:2" ht="20.100000000000001" customHeight="1">
      <c r="A17" s="2" t="s">
        <v>46</v>
      </c>
      <c r="B17" s="2"/>
    </row>
    <row r="18" spans="1:2" ht="20.100000000000001" customHeight="1"/>
    <row r="19" spans="1:2" ht="20.100000000000001" customHeight="1">
      <c r="A19" s="17" t="s">
        <v>47</v>
      </c>
      <c r="B19" s="17"/>
    </row>
    <row r="20" spans="1:2" ht="20.100000000000001" customHeight="1">
      <c r="A20" s="18" t="s">
        <v>48</v>
      </c>
      <c r="B20" s="18"/>
    </row>
    <row r="21" spans="1:2" ht="20.100000000000001" customHeight="1">
      <c r="A21" s="18" t="s">
        <v>49</v>
      </c>
      <c r="B21" s="18"/>
    </row>
    <row r="22" spans="1:2" ht="20.100000000000001" customHeight="1">
      <c r="A22" s="18" t="s">
        <v>50</v>
      </c>
      <c r="B22" s="18"/>
    </row>
    <row r="23" spans="1:2" ht="20.100000000000001" customHeight="1">
      <c r="A23" s="18" t="s">
        <v>51</v>
      </c>
      <c r="B23" s="18"/>
    </row>
    <row r="24" spans="1:2" ht="20.100000000000001" customHeight="1">
      <c r="A24" s="18" t="s">
        <v>52</v>
      </c>
      <c r="B24" s="18"/>
    </row>
    <row r="25" spans="1:2" ht="20.100000000000001" customHeight="1">
      <c r="A25" s="19" t="s">
        <v>53</v>
      </c>
      <c r="B25" s="19"/>
    </row>
  </sheetData>
  <sheetProtection sheet="1" objects="1" scenarios="1"/>
  <mergeCells count="20">
    <mergeCell ref="A23:B23"/>
    <mergeCell ref="A24:B24"/>
    <mergeCell ref="A25:B25"/>
    <mergeCell ref="A17:B17"/>
    <mergeCell ref="A19:B19"/>
    <mergeCell ref="A20:B20"/>
    <mergeCell ref="A21:B21"/>
    <mergeCell ref="A22:B22"/>
    <mergeCell ref="A1:Q1"/>
    <mergeCell ref="A2:A3"/>
    <mergeCell ref="B2:B3"/>
    <mergeCell ref="C2:D2"/>
    <mergeCell ref="E2:E3"/>
    <mergeCell ref="F2:F3"/>
    <mergeCell ref="G2:I2"/>
    <mergeCell ref="J2:J3"/>
    <mergeCell ref="K2:M2"/>
    <mergeCell ref="N2:N3"/>
    <mergeCell ref="O2:P2"/>
    <mergeCell ref="Q2:Q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/>
  </sheetViews>
  <sheetFormatPr defaultRowHeight="10.5"/>
  <cols>
    <col min="1" max="1" width="66.85546875" customWidth="1"/>
    <col min="2" max="15" width="24.85546875" customWidth="1"/>
  </cols>
  <sheetData>
    <row r="1" spans="1:15" ht="50.1" customHeight="1">
      <c r="A1" s="1" t="s">
        <v>541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0" customHeight="1">
      <c r="O3" s="3" t="s">
        <v>2</v>
      </c>
    </row>
    <row r="4" spans="1:15" ht="30" customHeight="1">
      <c r="N4" s="11" t="s">
        <v>3</v>
      </c>
      <c r="O4" s="3" t="s">
        <v>56</v>
      </c>
    </row>
    <row r="5" spans="1:15" ht="30" customHeight="1">
      <c r="N5" s="11" t="s">
        <v>7</v>
      </c>
      <c r="O5" s="3" t="s">
        <v>8</v>
      </c>
    </row>
    <row r="6" spans="1:15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N6" s="11" t="s">
        <v>11</v>
      </c>
      <c r="O6" s="3" t="s">
        <v>12</v>
      </c>
    </row>
    <row r="7" spans="1:15" ht="30" customHeight="1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N7" s="11" t="s">
        <v>15</v>
      </c>
      <c r="O7" s="3" t="s">
        <v>16</v>
      </c>
    </row>
    <row r="8" spans="1:15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N8" s="11" t="s">
        <v>218</v>
      </c>
      <c r="O8" s="3" t="s">
        <v>20</v>
      </c>
    </row>
    <row r="9" spans="1:15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N9" s="11" t="s">
        <v>22</v>
      </c>
      <c r="O9" s="3" t="s">
        <v>23</v>
      </c>
    </row>
    <row r="10" spans="1:15" ht="30" customHeight="1"/>
    <row r="11" spans="1:15" ht="30" customHeight="1">
      <c r="A11" s="23" t="s">
        <v>439</v>
      </c>
      <c r="B11" s="23" t="s">
        <v>440</v>
      </c>
      <c r="C11" s="23" t="s">
        <v>445</v>
      </c>
      <c r="D11" s="23"/>
      <c r="E11" s="23" t="s">
        <v>64</v>
      </c>
      <c r="F11" s="23" t="s">
        <v>542</v>
      </c>
      <c r="G11" s="23" t="s">
        <v>543</v>
      </c>
      <c r="H11" s="23"/>
      <c r="I11" s="23"/>
      <c r="J11" s="23" t="s">
        <v>482</v>
      </c>
      <c r="K11" s="23"/>
      <c r="L11" s="23" t="s">
        <v>523</v>
      </c>
      <c r="M11" s="23" t="s">
        <v>544</v>
      </c>
      <c r="N11" s="23"/>
      <c r="O11" s="23" t="s">
        <v>545</v>
      </c>
    </row>
    <row r="12" spans="1:15" ht="30" customHeight="1">
      <c r="A12" s="23"/>
      <c r="B12" s="23"/>
      <c r="C12" s="3" t="s">
        <v>231</v>
      </c>
      <c r="D12" s="3" t="s">
        <v>232</v>
      </c>
      <c r="E12" s="23"/>
      <c r="F12" s="23"/>
      <c r="G12" s="3" t="s">
        <v>231</v>
      </c>
      <c r="H12" s="3" t="s">
        <v>11</v>
      </c>
      <c r="I12" s="3" t="s">
        <v>487</v>
      </c>
      <c r="J12" s="3" t="s">
        <v>488</v>
      </c>
      <c r="K12" s="3" t="s">
        <v>489</v>
      </c>
      <c r="L12" s="23" t="s">
        <v>546</v>
      </c>
      <c r="M12" s="3" t="s">
        <v>451</v>
      </c>
      <c r="N12" s="3" t="s">
        <v>492</v>
      </c>
      <c r="O12" s="23"/>
    </row>
    <row r="13" spans="1:15" ht="20.100000000000001" customHeight="1">
      <c r="A13" s="3" t="s">
        <v>70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155</v>
      </c>
      <c r="H13" s="3" t="s">
        <v>156</v>
      </c>
      <c r="I13" s="3" t="s">
        <v>157</v>
      </c>
      <c r="J13" s="3" t="s">
        <v>158</v>
      </c>
      <c r="K13" s="3" t="s">
        <v>159</v>
      </c>
      <c r="L13" s="3" t="s">
        <v>160</v>
      </c>
      <c r="M13" s="3" t="s">
        <v>161</v>
      </c>
      <c r="N13" s="3" t="s">
        <v>162</v>
      </c>
      <c r="O13" s="3" t="s">
        <v>163</v>
      </c>
    </row>
    <row r="14" spans="1:15" ht="30" customHeight="1">
      <c r="A14" s="14" t="s">
        <v>493</v>
      </c>
      <c r="B14" s="15" t="s">
        <v>138</v>
      </c>
      <c r="C14" s="15" t="s">
        <v>138</v>
      </c>
      <c r="D14" s="15" t="s">
        <v>138</v>
      </c>
      <c r="E14" s="15" t="s">
        <v>131</v>
      </c>
      <c r="F14" s="13">
        <v>1</v>
      </c>
      <c r="G14" s="15" t="s">
        <v>138</v>
      </c>
      <c r="H14" s="15" t="s">
        <v>138</v>
      </c>
      <c r="I14" s="15" t="s">
        <v>138</v>
      </c>
      <c r="J14" s="15" t="s">
        <v>138</v>
      </c>
      <c r="K14" s="15" t="s">
        <v>138</v>
      </c>
      <c r="L14" s="13">
        <v>0</v>
      </c>
      <c r="M14" s="15" t="s">
        <v>138</v>
      </c>
      <c r="N14" s="15" t="s">
        <v>138</v>
      </c>
      <c r="O14" s="15" t="s">
        <v>138</v>
      </c>
    </row>
    <row r="15" spans="1:15" ht="30" customHeight="1">
      <c r="A15" s="4" t="s">
        <v>270</v>
      </c>
      <c r="B15" s="3"/>
      <c r="C15" s="3"/>
      <c r="D15" s="3"/>
      <c r="E15" s="3" t="s">
        <v>494</v>
      </c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75" customHeight="1">
      <c r="A16" s="4" t="s">
        <v>547</v>
      </c>
      <c r="B16" s="3" t="s">
        <v>547</v>
      </c>
      <c r="C16" s="3"/>
      <c r="D16" s="3"/>
      <c r="E16" s="3" t="s">
        <v>498</v>
      </c>
      <c r="F16" s="5">
        <v>1</v>
      </c>
      <c r="G16" s="3" t="s">
        <v>548</v>
      </c>
      <c r="H16" s="3" t="s">
        <v>549</v>
      </c>
      <c r="I16" s="3"/>
      <c r="J16" s="3" t="s">
        <v>501</v>
      </c>
      <c r="K16" s="3" t="s">
        <v>550</v>
      </c>
      <c r="L16" s="5">
        <v>0</v>
      </c>
      <c r="M16" s="3" t="s">
        <v>70</v>
      </c>
      <c r="N16" s="3"/>
      <c r="O16" s="3" t="s">
        <v>551</v>
      </c>
    </row>
    <row r="17" spans="1:15" ht="20.100000000000001" customHeight="1">
      <c r="D17" s="12" t="s">
        <v>136</v>
      </c>
      <c r="E17" s="15" t="s">
        <v>137</v>
      </c>
      <c r="F17" s="13">
        <f>VLOOKUP("1000",$E:$Z,2,0)</f>
        <v>1</v>
      </c>
      <c r="G17" s="15" t="s">
        <v>138</v>
      </c>
      <c r="H17" s="15" t="s">
        <v>138</v>
      </c>
      <c r="I17" s="15" t="s">
        <v>138</v>
      </c>
      <c r="J17" s="15" t="s">
        <v>138</v>
      </c>
      <c r="K17" s="15" t="s">
        <v>138</v>
      </c>
      <c r="L17" s="13">
        <f>VLOOKUP("1000",$E:$Z,8,0)</f>
        <v>0</v>
      </c>
      <c r="M17" s="15" t="s">
        <v>138</v>
      </c>
      <c r="N17" s="15" t="s">
        <v>138</v>
      </c>
      <c r="O17" s="15" t="s">
        <v>138</v>
      </c>
    </row>
    <row r="18" spans="1:15" ht="15" customHeight="1"/>
    <row r="19" spans="1:15" ht="39.950000000000003" customHeight="1">
      <c r="A19" s="7" t="s">
        <v>41</v>
      </c>
      <c r="B19" s="10"/>
      <c r="D19" s="10"/>
      <c r="F19" s="10"/>
    </row>
    <row r="20" spans="1:15" ht="20.100000000000001" customHeight="1">
      <c r="B20" s="8" t="s">
        <v>42</v>
      </c>
      <c r="D20" s="8" t="s">
        <v>216</v>
      </c>
      <c r="F20" s="8" t="s">
        <v>43</v>
      </c>
    </row>
    <row r="21" spans="1:15" ht="39.950000000000003" customHeight="1">
      <c r="A21" s="7" t="s">
        <v>44</v>
      </c>
      <c r="B21" s="10"/>
      <c r="D21" s="10"/>
      <c r="F21" s="10"/>
    </row>
    <row r="22" spans="1:15" ht="20.100000000000001" customHeight="1">
      <c r="B22" s="8" t="s">
        <v>42</v>
      </c>
      <c r="D22" s="8" t="s">
        <v>246</v>
      </c>
      <c r="F22" s="8" t="s">
        <v>45</v>
      </c>
    </row>
    <row r="23" spans="1:15" ht="20.100000000000001" customHeight="1">
      <c r="A23" s="2" t="s">
        <v>46</v>
      </c>
      <c r="B23" s="2"/>
    </row>
    <row r="24" spans="1:15" ht="20.100000000000001" customHeight="1"/>
    <row r="25" spans="1:15" ht="20.100000000000001" customHeight="1">
      <c r="A25" s="17" t="s">
        <v>47</v>
      </c>
      <c r="B25" s="17"/>
    </row>
    <row r="26" spans="1:15" ht="20.100000000000001" customHeight="1">
      <c r="A26" s="18" t="s">
        <v>48</v>
      </c>
      <c r="B26" s="18"/>
    </row>
    <row r="27" spans="1:15" ht="20.100000000000001" customHeight="1">
      <c r="A27" s="18" t="s">
        <v>49</v>
      </c>
      <c r="B27" s="18"/>
    </row>
    <row r="28" spans="1:15" ht="20.100000000000001" customHeight="1">
      <c r="A28" s="18" t="s">
        <v>50</v>
      </c>
      <c r="B28" s="18"/>
    </row>
    <row r="29" spans="1:15" ht="20.100000000000001" customHeight="1">
      <c r="A29" s="18" t="s">
        <v>51</v>
      </c>
      <c r="B29" s="18"/>
    </row>
    <row r="30" spans="1:15" ht="20.100000000000001" customHeight="1">
      <c r="A30" s="18" t="s">
        <v>52</v>
      </c>
      <c r="B30" s="18"/>
    </row>
    <row r="31" spans="1:15" ht="20.100000000000001" customHeight="1">
      <c r="A31" s="19" t="s">
        <v>53</v>
      </c>
      <c r="B31" s="19"/>
    </row>
  </sheetData>
  <sheetProtection sheet="1" objects="1" scenarios="1"/>
  <mergeCells count="28">
    <mergeCell ref="A27:B27"/>
    <mergeCell ref="A28:B28"/>
    <mergeCell ref="A29:B29"/>
    <mergeCell ref="A30:B30"/>
    <mergeCell ref="A31:B31"/>
    <mergeCell ref="M11:N11"/>
    <mergeCell ref="O11:O12"/>
    <mergeCell ref="A23:B23"/>
    <mergeCell ref="A25:B25"/>
    <mergeCell ref="A26:B26"/>
    <mergeCell ref="A8:B8"/>
    <mergeCell ref="C8:L8"/>
    <mergeCell ref="A9:B9"/>
    <mergeCell ref="C9:L9"/>
    <mergeCell ref="A11:A12"/>
    <mergeCell ref="B11:B12"/>
    <mergeCell ref="C11:D11"/>
    <mergeCell ref="E11:E12"/>
    <mergeCell ref="F11:F12"/>
    <mergeCell ref="G11:I11"/>
    <mergeCell ref="J11:K11"/>
    <mergeCell ref="L11:L12"/>
    <mergeCell ref="A1:O1"/>
    <mergeCell ref="A2:O2"/>
    <mergeCell ref="A6:B6"/>
    <mergeCell ref="C6:L6"/>
    <mergeCell ref="A7:B7"/>
    <mergeCell ref="C7:L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0.5"/>
  <cols>
    <col min="1" max="1" width="66.85546875" customWidth="1"/>
    <col min="2" max="10" width="24.85546875" customWidth="1"/>
  </cols>
  <sheetData>
    <row r="1" spans="1:10" ht="50.1" customHeight="1">
      <c r="A1" s="1" t="s">
        <v>552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>
      <c r="J3" s="3" t="s">
        <v>2</v>
      </c>
    </row>
    <row r="4" spans="1:10" ht="30" customHeight="1">
      <c r="I4" s="11" t="s">
        <v>3</v>
      </c>
      <c r="J4" s="3" t="s">
        <v>56</v>
      </c>
    </row>
    <row r="5" spans="1:10" ht="30" customHeight="1">
      <c r="I5" s="11" t="s">
        <v>7</v>
      </c>
      <c r="J5" s="3" t="s">
        <v>8</v>
      </c>
    </row>
    <row r="6" spans="1:10" ht="30" customHeight="1">
      <c r="A6" s="2" t="s">
        <v>5</v>
      </c>
      <c r="B6" s="2"/>
      <c r="C6" s="21" t="s">
        <v>6</v>
      </c>
      <c r="D6" s="21"/>
      <c r="E6" s="21"/>
      <c r="F6" s="21"/>
      <c r="G6" s="21"/>
      <c r="I6" s="11" t="s">
        <v>11</v>
      </c>
      <c r="J6" s="3" t="s">
        <v>12</v>
      </c>
    </row>
    <row r="7" spans="1:10" ht="30" customHeight="1">
      <c r="A7" s="2" t="s">
        <v>57</v>
      </c>
      <c r="B7" s="2"/>
      <c r="C7" s="21" t="s">
        <v>14</v>
      </c>
      <c r="D7" s="21"/>
      <c r="E7" s="21"/>
      <c r="F7" s="21"/>
      <c r="G7" s="21"/>
      <c r="I7" s="11" t="s">
        <v>15</v>
      </c>
      <c r="J7" s="3" t="s">
        <v>16</v>
      </c>
    </row>
    <row r="8" spans="1:10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I8" s="11" t="s">
        <v>218</v>
      </c>
      <c r="J8" s="3" t="s">
        <v>20</v>
      </c>
    </row>
    <row r="9" spans="1:10" ht="30" customHeight="1">
      <c r="A9" s="2" t="s">
        <v>21</v>
      </c>
      <c r="B9" s="2"/>
      <c r="C9" s="20"/>
      <c r="D9" s="20"/>
      <c r="E9" s="20"/>
      <c r="F9" s="20"/>
      <c r="G9" s="20"/>
      <c r="I9" s="11" t="s">
        <v>22</v>
      </c>
      <c r="J9" s="3" t="s">
        <v>23</v>
      </c>
    </row>
    <row r="10" spans="1:10" ht="30" customHeight="1"/>
    <row r="11" spans="1:10" ht="50.1" customHeight="1">
      <c r="A11" s="1" t="s">
        <v>553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30" customHeight="1">
      <c r="A12" s="23" t="s">
        <v>554</v>
      </c>
      <c r="B12" s="23" t="s">
        <v>64</v>
      </c>
      <c r="C12" s="23" t="s">
        <v>555</v>
      </c>
      <c r="D12" s="23"/>
      <c r="E12" s="23"/>
      <c r="F12" s="23"/>
      <c r="G12" s="23"/>
      <c r="H12" s="23"/>
      <c r="I12" s="23"/>
      <c r="J12" s="23"/>
    </row>
    <row r="13" spans="1:10" ht="30" customHeight="1">
      <c r="A13" s="23"/>
      <c r="B13" s="23"/>
      <c r="C13" s="23" t="s">
        <v>227</v>
      </c>
      <c r="D13" s="23" t="s">
        <v>270</v>
      </c>
      <c r="E13" s="23"/>
      <c r="F13" s="23"/>
      <c r="G13" s="23"/>
      <c r="H13" s="23"/>
      <c r="I13" s="23"/>
      <c r="J13" s="23"/>
    </row>
    <row r="14" spans="1:10" ht="30" customHeight="1">
      <c r="A14" s="23"/>
      <c r="B14" s="23"/>
      <c r="C14" s="23"/>
      <c r="D14" s="23" t="s">
        <v>556</v>
      </c>
      <c r="E14" s="23" t="s">
        <v>557</v>
      </c>
      <c r="F14" s="23"/>
      <c r="G14" s="23"/>
      <c r="H14" s="23" t="s">
        <v>558</v>
      </c>
      <c r="I14" s="23"/>
      <c r="J14" s="23"/>
    </row>
    <row r="15" spans="1:10" ht="30" customHeight="1">
      <c r="A15" s="23"/>
      <c r="B15" s="23"/>
      <c r="C15" s="23"/>
      <c r="D15" s="23"/>
      <c r="E15" s="23" t="s">
        <v>227</v>
      </c>
      <c r="F15" s="23" t="s">
        <v>270</v>
      </c>
      <c r="G15" s="23"/>
      <c r="H15" s="23" t="s">
        <v>559</v>
      </c>
      <c r="I15" s="23" t="s">
        <v>560</v>
      </c>
      <c r="J15" s="23"/>
    </row>
    <row r="16" spans="1:10" ht="30" customHeight="1">
      <c r="A16" s="23"/>
      <c r="B16" s="23"/>
      <c r="C16" s="23"/>
      <c r="D16" s="23"/>
      <c r="E16" s="23"/>
      <c r="F16" s="3" t="s">
        <v>561</v>
      </c>
      <c r="G16" s="3" t="s">
        <v>562</v>
      </c>
      <c r="H16" s="23"/>
      <c r="I16" s="3" t="s">
        <v>227</v>
      </c>
      <c r="J16" s="3" t="s">
        <v>563</v>
      </c>
    </row>
    <row r="17" spans="1:10" ht="20.100000000000001" customHeight="1">
      <c r="A17" s="3" t="s">
        <v>70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75</v>
      </c>
      <c r="G17" s="3" t="s">
        <v>155</v>
      </c>
      <c r="H17" s="3" t="s">
        <v>156</v>
      </c>
      <c r="I17" s="3" t="s">
        <v>157</v>
      </c>
      <c r="J17" s="3" t="s">
        <v>158</v>
      </c>
    </row>
    <row r="18" spans="1:10" ht="30" customHeight="1">
      <c r="A18" s="14" t="s">
        <v>564</v>
      </c>
      <c r="B18" s="15" t="s">
        <v>131</v>
      </c>
      <c r="C18" s="13">
        <f t="shared" ref="C18:C33" si="0">D18+E18+H18+I18</f>
        <v>0</v>
      </c>
      <c r="D18" s="13">
        <v>0</v>
      </c>
      <c r="E18" s="13">
        <f t="shared" ref="E18:E33" si="1">F18+G18</f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</row>
    <row r="19" spans="1:10" ht="30" customHeight="1">
      <c r="A19" s="4" t="s">
        <v>565</v>
      </c>
      <c r="B19" s="3" t="s">
        <v>133</v>
      </c>
      <c r="C19" s="5">
        <f t="shared" si="0"/>
        <v>0</v>
      </c>
      <c r="D19" s="5">
        <v>0</v>
      </c>
      <c r="E19" s="5">
        <f t="shared" si="1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0" customHeight="1">
      <c r="A20" s="4" t="s">
        <v>566</v>
      </c>
      <c r="B20" s="3" t="s">
        <v>567</v>
      </c>
      <c r="C20" s="5">
        <f t="shared" si="0"/>
        <v>0</v>
      </c>
      <c r="D20" s="5">
        <v>0</v>
      </c>
      <c r="E20" s="5">
        <f t="shared" si="1"/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0" customHeight="1">
      <c r="A21" s="4" t="s">
        <v>568</v>
      </c>
      <c r="B21" s="3" t="s">
        <v>135</v>
      </c>
      <c r="C21" s="5">
        <f t="shared" si="0"/>
        <v>0</v>
      </c>
      <c r="D21" s="5">
        <v>0</v>
      </c>
      <c r="E21" s="5">
        <f t="shared" si="1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0" customHeight="1">
      <c r="A22" s="14" t="s">
        <v>569</v>
      </c>
      <c r="B22" s="15" t="s">
        <v>283</v>
      </c>
      <c r="C22" s="13">
        <f t="shared" si="0"/>
        <v>12</v>
      </c>
      <c r="D22" s="13">
        <v>12</v>
      </c>
      <c r="E22" s="13">
        <f t="shared" si="1"/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</row>
    <row r="23" spans="1:10" ht="30" customHeight="1">
      <c r="A23" s="4" t="s">
        <v>565</v>
      </c>
      <c r="B23" s="3" t="s">
        <v>386</v>
      </c>
      <c r="C23" s="5">
        <f t="shared" si="0"/>
        <v>12</v>
      </c>
      <c r="D23" s="5">
        <v>12</v>
      </c>
      <c r="E23" s="5">
        <f t="shared" si="1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0" customHeight="1">
      <c r="A24" s="4" t="s">
        <v>566</v>
      </c>
      <c r="B24" s="3" t="s">
        <v>570</v>
      </c>
      <c r="C24" s="5">
        <f t="shared" si="0"/>
        <v>12</v>
      </c>
      <c r="D24" s="5">
        <v>12</v>
      </c>
      <c r="E24" s="5">
        <f t="shared" si="1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0" customHeight="1">
      <c r="A25" s="4" t="s">
        <v>568</v>
      </c>
      <c r="B25" s="3" t="s">
        <v>388</v>
      </c>
      <c r="C25" s="5">
        <f t="shared" si="0"/>
        <v>0</v>
      </c>
      <c r="D25" s="5">
        <v>0</v>
      </c>
      <c r="E25" s="5">
        <f t="shared" si="1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0" customHeight="1">
      <c r="A26" s="14" t="s">
        <v>571</v>
      </c>
      <c r="B26" s="15" t="s">
        <v>285</v>
      </c>
      <c r="C26" s="13">
        <f t="shared" si="0"/>
        <v>1</v>
      </c>
      <c r="D26" s="13">
        <v>1</v>
      </c>
      <c r="E26" s="13">
        <f t="shared" si="1"/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30" customHeight="1">
      <c r="A27" s="4" t="s">
        <v>565</v>
      </c>
      <c r="B27" s="3" t="s">
        <v>287</v>
      </c>
      <c r="C27" s="5">
        <f t="shared" si="0"/>
        <v>1</v>
      </c>
      <c r="D27" s="5">
        <v>1</v>
      </c>
      <c r="E27" s="5">
        <f t="shared" si="1"/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0" customHeight="1">
      <c r="A28" s="4" t="s">
        <v>566</v>
      </c>
      <c r="B28" s="3" t="s">
        <v>572</v>
      </c>
      <c r="C28" s="5">
        <f t="shared" si="0"/>
        <v>1</v>
      </c>
      <c r="D28" s="5">
        <v>1</v>
      </c>
      <c r="E28" s="5">
        <f t="shared" si="1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0" customHeight="1">
      <c r="A29" s="4" t="s">
        <v>568</v>
      </c>
      <c r="B29" s="3" t="s">
        <v>289</v>
      </c>
      <c r="C29" s="5">
        <f t="shared" si="0"/>
        <v>0</v>
      </c>
      <c r="D29" s="5">
        <v>0</v>
      </c>
      <c r="E29" s="5">
        <f t="shared" si="1"/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0" customHeight="1">
      <c r="A30" s="14" t="s">
        <v>573</v>
      </c>
      <c r="B30" s="15" t="s">
        <v>301</v>
      </c>
      <c r="C30" s="13">
        <f t="shared" si="0"/>
        <v>0</v>
      </c>
      <c r="D30" s="13">
        <v>0</v>
      </c>
      <c r="E30" s="13">
        <f t="shared" si="1"/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 ht="30" customHeight="1">
      <c r="A31" s="4" t="s">
        <v>565</v>
      </c>
      <c r="B31" s="3" t="s">
        <v>303</v>
      </c>
      <c r="C31" s="5">
        <f t="shared" si="0"/>
        <v>0</v>
      </c>
      <c r="D31" s="5">
        <v>0</v>
      </c>
      <c r="E31" s="5">
        <f t="shared" si="1"/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0" customHeight="1">
      <c r="A32" s="4" t="s">
        <v>566</v>
      </c>
      <c r="B32" s="3" t="s">
        <v>574</v>
      </c>
      <c r="C32" s="5">
        <f t="shared" si="0"/>
        <v>0</v>
      </c>
      <c r="D32" s="5">
        <v>0</v>
      </c>
      <c r="E32" s="5">
        <f t="shared" si="1"/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0" customHeight="1">
      <c r="A33" s="4" t="s">
        <v>568</v>
      </c>
      <c r="B33" s="3" t="s">
        <v>575</v>
      </c>
      <c r="C33" s="5">
        <f t="shared" si="0"/>
        <v>0</v>
      </c>
      <c r="D33" s="5">
        <v>0</v>
      </c>
      <c r="E33" s="5">
        <f t="shared" si="1"/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20.100000000000001" customHeight="1">
      <c r="A34" s="12" t="s">
        <v>136</v>
      </c>
      <c r="B34" s="15" t="s">
        <v>137</v>
      </c>
      <c r="C34" s="13">
        <f>VLOOKUP("1000",$B:$Z,2,0) + VLOOKUP("2000",$B:$Z,2,0) + VLOOKUP("3000",$B:$Z,2,0) + VLOOKUP("4000",$B:$Z,2,0)</f>
        <v>13</v>
      </c>
      <c r="D34" s="13">
        <f>VLOOKUP("1000",$B:$Z,3,0) + VLOOKUP("2000",$B:$Z,3,0) + VLOOKUP("3000",$B:$Z,3,0) + VLOOKUP("4000",$B:$Z,3,0)</f>
        <v>13</v>
      </c>
      <c r="E34" s="13">
        <f>VLOOKUP("1000",$B:$Z,4,0) + VLOOKUP("2000",$B:$Z,4,0) + VLOOKUP("3000",$B:$Z,4,0) + VLOOKUP("4000",$B:$Z,4,0)</f>
        <v>0</v>
      </c>
      <c r="F34" s="13">
        <f>VLOOKUP("1000",$B:$Z,5,0) + VLOOKUP("2000",$B:$Z,5,0) + VLOOKUP("3000",$B:$Z,5,0) + VLOOKUP("4000",$B:$Z,5,0)</f>
        <v>0</v>
      </c>
      <c r="G34" s="13">
        <f>VLOOKUP("1000",$B:$Z,6,0) + VLOOKUP("2000",$B:$Z,6,0) + VLOOKUP("3000",$B:$Z,6,0) + VLOOKUP("4000",$B:$Z,6,0)</f>
        <v>0</v>
      </c>
      <c r="H34" s="13">
        <f>VLOOKUP("1000",$B:$Z,7,0) + VLOOKUP("2000",$B:$Z,7,0) + VLOOKUP("3000",$B:$Z,7,0) + VLOOKUP("4000",$B:$Z,7,0)</f>
        <v>0</v>
      </c>
      <c r="I34" s="13">
        <f>VLOOKUP("1000",$B:$Z,8,0) + VLOOKUP("2000",$B:$Z,8,0) + VLOOKUP("3000",$B:$Z,8,0) + VLOOKUP("4000",$B:$Z,8,0)</f>
        <v>0</v>
      </c>
      <c r="J34" s="13">
        <f>VLOOKUP("1000",$B:$Z,9,0) + VLOOKUP("2000",$B:$Z,9,0) + VLOOKUP("3000",$B:$Z,9,0) + VLOOKUP("4000",$B:$Z,9,0)</f>
        <v>0</v>
      </c>
    </row>
  </sheetData>
  <sheetProtection sheet="1" objects="1" scenarios="1"/>
  <mergeCells count="23">
    <mergeCell ref="A12:A16"/>
    <mergeCell ref="B12:B16"/>
    <mergeCell ref="C12:J12"/>
    <mergeCell ref="C13:C16"/>
    <mergeCell ref="D13:J13"/>
    <mergeCell ref="D14:D16"/>
    <mergeCell ref="E14:G14"/>
    <mergeCell ref="H14:J14"/>
    <mergeCell ref="E15:E16"/>
    <mergeCell ref="F15:G15"/>
    <mergeCell ref="H15:H16"/>
    <mergeCell ref="I15:J15"/>
    <mergeCell ref="A8:B8"/>
    <mergeCell ref="C8:G8"/>
    <mergeCell ref="A9:B9"/>
    <mergeCell ref="C9:G9"/>
    <mergeCell ref="A11:J11"/>
    <mergeCell ref="A1:J1"/>
    <mergeCell ref="A2:J2"/>
    <mergeCell ref="A6:B6"/>
    <mergeCell ref="C6:G6"/>
    <mergeCell ref="A7:B7"/>
    <mergeCell ref="C7:G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opLeftCell="A7" workbookViewId="0">
      <selection sqref="A1:F1"/>
    </sheetView>
  </sheetViews>
  <sheetFormatPr defaultRowHeight="10.5"/>
  <cols>
    <col min="1" max="1" width="76.42578125" customWidth="1"/>
    <col min="2" max="2" width="22.85546875" customWidth="1"/>
    <col min="3" max="6" width="28.7109375" customWidth="1"/>
  </cols>
  <sheetData>
    <row r="1" spans="1:6" ht="50.1" customHeight="1">
      <c r="A1" s="1" t="s">
        <v>54</v>
      </c>
      <c r="B1" s="1"/>
      <c r="C1" s="1"/>
      <c r="D1" s="1"/>
      <c r="E1" s="1"/>
      <c r="F1" s="1"/>
    </row>
    <row r="2" spans="1:6" ht="50.1" customHeight="1">
      <c r="A2" s="1" t="s">
        <v>25</v>
      </c>
      <c r="B2" s="1"/>
      <c r="C2" s="1"/>
      <c r="D2" s="1"/>
      <c r="E2" s="1"/>
      <c r="F2" s="1"/>
    </row>
    <row r="3" spans="1:6" ht="30" customHeight="1">
      <c r="A3" s="20" t="s">
        <v>55</v>
      </c>
      <c r="B3" s="20"/>
      <c r="C3" s="20"/>
      <c r="D3" s="20"/>
      <c r="E3" s="20"/>
      <c r="F3" s="20"/>
    </row>
    <row r="4" spans="1:6" ht="30" customHeight="1">
      <c r="F4" s="3" t="s">
        <v>2</v>
      </c>
    </row>
    <row r="5" spans="1:6" ht="30" customHeight="1">
      <c r="E5" s="11" t="s">
        <v>3</v>
      </c>
      <c r="F5" s="3" t="s">
        <v>56</v>
      </c>
    </row>
    <row r="6" spans="1:6" ht="30" customHeight="1">
      <c r="A6" s="7" t="s">
        <v>5</v>
      </c>
      <c r="B6" s="21" t="s">
        <v>6</v>
      </c>
      <c r="C6" s="21"/>
      <c r="D6" s="21"/>
      <c r="E6" s="11" t="s">
        <v>11</v>
      </c>
      <c r="F6" s="3" t="s">
        <v>12</v>
      </c>
    </row>
    <row r="7" spans="1:6" ht="30" customHeight="1">
      <c r="A7" s="7" t="s">
        <v>57</v>
      </c>
      <c r="B7" s="21" t="s">
        <v>14</v>
      </c>
      <c r="C7" s="21"/>
      <c r="D7" s="21"/>
      <c r="E7" s="11" t="s">
        <v>15</v>
      </c>
      <c r="F7" s="3" t="s">
        <v>16</v>
      </c>
    </row>
    <row r="8" spans="1:6" ht="30" customHeight="1">
      <c r="A8" s="7" t="s">
        <v>17</v>
      </c>
      <c r="B8" s="21" t="s">
        <v>18</v>
      </c>
      <c r="C8" s="21"/>
      <c r="D8" s="21"/>
      <c r="E8" s="11" t="s">
        <v>58</v>
      </c>
      <c r="F8" s="3" t="s">
        <v>20</v>
      </c>
    </row>
    <row r="9" spans="1:6" ht="30" customHeight="1">
      <c r="A9" s="7" t="s">
        <v>21</v>
      </c>
      <c r="B9" s="20"/>
      <c r="C9" s="20"/>
      <c r="D9" s="20"/>
      <c r="E9" s="11" t="s">
        <v>22</v>
      </c>
      <c r="F9" s="3" t="s">
        <v>23</v>
      </c>
    </row>
    <row r="10" spans="1:6" ht="30" customHeight="1">
      <c r="A10" s="7" t="s">
        <v>59</v>
      </c>
      <c r="B10" s="20"/>
      <c r="C10" s="20"/>
      <c r="D10" s="20"/>
      <c r="E10" s="11" t="s">
        <v>60</v>
      </c>
      <c r="F10" s="3" t="s">
        <v>61</v>
      </c>
    </row>
    <row r="11" spans="1:6" ht="30" customHeight="1"/>
    <row r="12" spans="1:6" ht="30" customHeight="1">
      <c r="A12" s="22" t="s">
        <v>62</v>
      </c>
      <c r="B12" s="22"/>
      <c r="C12" s="22"/>
      <c r="D12" s="22"/>
      <c r="E12" s="22"/>
      <c r="F12" s="22"/>
    </row>
    <row r="13" spans="1:6" ht="50.1" customHeight="1">
      <c r="A13" s="23" t="s">
        <v>63</v>
      </c>
      <c r="B13" s="23" t="s">
        <v>64</v>
      </c>
      <c r="C13" s="23" t="s">
        <v>65</v>
      </c>
      <c r="D13" s="23"/>
      <c r="E13" s="23" t="s">
        <v>66</v>
      </c>
      <c r="F13" s="23" t="s">
        <v>67</v>
      </c>
    </row>
    <row r="14" spans="1:6" ht="50.1" customHeight="1">
      <c r="A14" s="23"/>
      <c r="B14" s="23"/>
      <c r="C14" s="3" t="s">
        <v>68</v>
      </c>
      <c r="D14" s="3" t="s">
        <v>69</v>
      </c>
      <c r="E14" s="23"/>
      <c r="F14" s="23"/>
    </row>
    <row r="15" spans="1:6" ht="20.100000000000001" customHeight="1">
      <c r="A15" s="3" t="s">
        <v>70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</row>
    <row r="16" spans="1:6" ht="54.95" customHeight="1">
      <c r="A16" s="4" t="s">
        <v>76</v>
      </c>
      <c r="B16" s="3" t="s">
        <v>77</v>
      </c>
      <c r="C16" s="5">
        <v>450885000</v>
      </c>
      <c r="D16" s="5">
        <v>432546000</v>
      </c>
      <c r="E16" s="5">
        <f t="shared" ref="E16:E45" si="0">IF(C16&gt;0,(C16-D16)/D16*100,0)</f>
        <v>4.2397802777045674</v>
      </c>
      <c r="F16" s="5">
        <v>85.813711936997748</v>
      </c>
    </row>
    <row r="17" spans="1:6" ht="110.1" customHeight="1">
      <c r="A17" s="4" t="s">
        <v>78</v>
      </c>
      <c r="B17" s="3" t="s">
        <v>79</v>
      </c>
      <c r="C17" s="5">
        <v>0</v>
      </c>
      <c r="D17" s="5">
        <v>0</v>
      </c>
      <c r="E17" s="5">
        <f t="shared" si="0"/>
        <v>0</v>
      </c>
      <c r="F17" s="5">
        <v>0</v>
      </c>
    </row>
    <row r="18" spans="1:6" ht="54.95" customHeight="1">
      <c r="A18" s="4" t="s">
        <v>80</v>
      </c>
      <c r="B18" s="3" t="s">
        <v>81</v>
      </c>
      <c r="C18" s="5">
        <v>20429111.73</v>
      </c>
      <c r="D18" s="5">
        <v>0</v>
      </c>
      <c r="E18" s="5" t="e">
        <f t="shared" si="0"/>
        <v>#DIV/0!</v>
      </c>
      <c r="F18" s="5">
        <v>3.888126482644048</v>
      </c>
    </row>
    <row r="19" spans="1:6" ht="54.95" customHeight="1">
      <c r="A19" s="4" t="s">
        <v>82</v>
      </c>
      <c r="B19" s="3" t="s">
        <v>83</v>
      </c>
      <c r="C19" s="5">
        <v>0</v>
      </c>
      <c r="D19" s="5">
        <v>0</v>
      </c>
      <c r="E19" s="5">
        <f t="shared" si="0"/>
        <v>0</v>
      </c>
      <c r="F19" s="5">
        <v>0</v>
      </c>
    </row>
    <row r="20" spans="1:6" ht="54.95" customHeight="1">
      <c r="A20" s="4" t="s">
        <v>84</v>
      </c>
      <c r="B20" s="3" t="s">
        <v>85</v>
      </c>
      <c r="C20" s="5">
        <v>0</v>
      </c>
      <c r="D20" s="5">
        <v>0</v>
      </c>
      <c r="E20" s="5">
        <f t="shared" si="0"/>
        <v>0</v>
      </c>
      <c r="F20" s="5">
        <v>0</v>
      </c>
    </row>
    <row r="21" spans="1:6" ht="54.95" customHeight="1">
      <c r="A21" s="4" t="s">
        <v>86</v>
      </c>
      <c r="B21" s="3" t="s">
        <v>87</v>
      </c>
      <c r="C21" s="5">
        <v>0</v>
      </c>
      <c r="D21" s="5">
        <v>0</v>
      </c>
      <c r="E21" s="5">
        <f t="shared" si="0"/>
        <v>0</v>
      </c>
      <c r="F21" s="5">
        <v>0</v>
      </c>
    </row>
    <row r="22" spans="1:6" ht="54.95" customHeight="1">
      <c r="A22" s="4" t="s">
        <v>88</v>
      </c>
      <c r="B22" s="3" t="s">
        <v>89</v>
      </c>
      <c r="C22" s="5">
        <v>0</v>
      </c>
      <c r="D22" s="5">
        <v>0</v>
      </c>
      <c r="E22" s="5">
        <f t="shared" si="0"/>
        <v>0</v>
      </c>
      <c r="F22" s="5">
        <v>0</v>
      </c>
    </row>
    <row r="23" spans="1:6" ht="110.1" customHeight="1">
      <c r="A23" s="4" t="s">
        <v>90</v>
      </c>
      <c r="B23" s="3" t="s">
        <v>91</v>
      </c>
      <c r="C23" s="5">
        <v>0</v>
      </c>
      <c r="D23" s="5">
        <v>0</v>
      </c>
      <c r="E23" s="5">
        <f t="shared" si="0"/>
        <v>0</v>
      </c>
      <c r="F23" s="5">
        <v>0</v>
      </c>
    </row>
    <row r="24" spans="1:6" ht="110.1" customHeight="1">
      <c r="A24" s="4" t="s">
        <v>92</v>
      </c>
      <c r="B24" s="3" t="s">
        <v>93</v>
      </c>
      <c r="C24" s="5">
        <v>0</v>
      </c>
      <c r="D24" s="5">
        <v>0</v>
      </c>
      <c r="E24" s="5">
        <f t="shared" si="0"/>
        <v>0</v>
      </c>
      <c r="F24" s="5">
        <v>0</v>
      </c>
    </row>
    <row r="25" spans="1:6" ht="110.1" customHeight="1">
      <c r="A25" s="4" t="s">
        <v>94</v>
      </c>
      <c r="B25" s="3" t="s">
        <v>95</v>
      </c>
      <c r="C25" s="5">
        <v>44427139.560000002</v>
      </c>
      <c r="D25" s="5">
        <v>22249898.449999999</v>
      </c>
      <c r="E25" s="5">
        <f t="shared" si="0"/>
        <v>99.673448666908428</v>
      </c>
      <c r="F25" s="5">
        <v>8.4554991991009611</v>
      </c>
    </row>
    <row r="26" spans="1:6" ht="54.95" customHeight="1">
      <c r="A26" s="4" t="s">
        <v>96</v>
      </c>
      <c r="B26" s="3" t="s">
        <v>97</v>
      </c>
      <c r="C26" s="5">
        <v>9680772.4000000004</v>
      </c>
      <c r="D26" s="5">
        <v>4811702</v>
      </c>
      <c r="E26" s="5">
        <f t="shared" si="0"/>
        <v>101.19226834912054</v>
      </c>
      <c r="F26" s="5">
        <v>1.84247205842119</v>
      </c>
    </row>
    <row r="27" spans="1:6" ht="110.1" customHeight="1">
      <c r="A27" s="4" t="s">
        <v>98</v>
      </c>
      <c r="B27" s="3" t="s">
        <v>99</v>
      </c>
      <c r="C27" s="5">
        <v>0</v>
      </c>
      <c r="D27" s="5">
        <v>0</v>
      </c>
      <c r="E27" s="5">
        <f t="shared" si="0"/>
        <v>0</v>
      </c>
      <c r="F27" s="5">
        <v>0</v>
      </c>
    </row>
    <row r="28" spans="1:6" ht="110.1" customHeight="1">
      <c r="A28" s="4" t="s">
        <v>100</v>
      </c>
      <c r="B28" s="3" t="s">
        <v>101</v>
      </c>
      <c r="C28" s="5">
        <v>191091</v>
      </c>
      <c r="D28" s="5">
        <v>124437</v>
      </c>
      <c r="E28" s="5">
        <f t="shared" si="0"/>
        <v>53.564454302176998</v>
      </c>
      <c r="F28" s="5">
        <v>3.636898106557733E-2</v>
      </c>
    </row>
    <row r="29" spans="1:6" ht="110.1" customHeight="1">
      <c r="A29" s="4" t="s">
        <v>102</v>
      </c>
      <c r="B29" s="3" t="s">
        <v>103</v>
      </c>
      <c r="C29" s="5">
        <v>0</v>
      </c>
      <c r="D29" s="5">
        <v>0</v>
      </c>
      <c r="E29" s="5">
        <f t="shared" si="0"/>
        <v>0</v>
      </c>
      <c r="F29" s="5">
        <v>0</v>
      </c>
    </row>
    <row r="30" spans="1:6" ht="54.95" customHeight="1">
      <c r="A30" s="4" t="s">
        <v>104</v>
      </c>
      <c r="B30" s="3" t="s">
        <v>105</v>
      </c>
      <c r="C30" s="5">
        <v>0</v>
      </c>
      <c r="D30" s="5">
        <v>0</v>
      </c>
      <c r="E30" s="5">
        <f t="shared" si="0"/>
        <v>0</v>
      </c>
      <c r="F30" s="5">
        <v>0</v>
      </c>
    </row>
    <row r="31" spans="1:6" ht="110.1" customHeight="1">
      <c r="A31" s="4" t="s">
        <v>106</v>
      </c>
      <c r="B31" s="3" t="s">
        <v>107</v>
      </c>
      <c r="C31" s="5">
        <v>0</v>
      </c>
      <c r="D31" s="5">
        <v>0</v>
      </c>
      <c r="E31" s="5">
        <f t="shared" si="0"/>
        <v>0</v>
      </c>
      <c r="F31" s="5">
        <v>0</v>
      </c>
    </row>
    <row r="32" spans="1:6" ht="110.1" customHeight="1">
      <c r="A32" s="4" t="s">
        <v>108</v>
      </c>
      <c r="B32" s="3" t="s">
        <v>109</v>
      </c>
      <c r="C32" s="5">
        <v>0</v>
      </c>
      <c r="D32" s="5">
        <v>0</v>
      </c>
      <c r="E32" s="5">
        <f t="shared" si="0"/>
        <v>0</v>
      </c>
      <c r="F32" s="5">
        <v>0</v>
      </c>
    </row>
    <row r="33" spans="1:6" ht="110.1" customHeight="1">
      <c r="A33" s="4" t="s">
        <v>110</v>
      </c>
      <c r="B33" s="3" t="s">
        <v>111</v>
      </c>
      <c r="C33" s="5">
        <v>9489681.4000000004</v>
      </c>
      <c r="D33" s="5">
        <v>4687265</v>
      </c>
      <c r="E33" s="5">
        <f t="shared" si="0"/>
        <v>102.45668636187628</v>
      </c>
      <c r="F33" s="5">
        <v>1.8061030773556128</v>
      </c>
    </row>
    <row r="34" spans="1:6" ht="54.95" customHeight="1">
      <c r="A34" s="4" t="s">
        <v>112</v>
      </c>
      <c r="B34" s="3" t="s">
        <v>113</v>
      </c>
      <c r="C34" s="5">
        <v>0</v>
      </c>
      <c r="D34" s="5">
        <v>0</v>
      </c>
      <c r="E34" s="5">
        <f t="shared" si="0"/>
        <v>0</v>
      </c>
      <c r="F34" s="5">
        <v>0</v>
      </c>
    </row>
    <row r="35" spans="1:6" ht="110.1" customHeight="1">
      <c r="A35" s="4" t="s">
        <v>114</v>
      </c>
      <c r="B35" s="3" t="s">
        <v>115</v>
      </c>
      <c r="C35" s="5">
        <v>0</v>
      </c>
      <c r="D35" s="5">
        <v>0</v>
      </c>
      <c r="E35" s="5">
        <f t="shared" si="0"/>
        <v>0</v>
      </c>
      <c r="F35" s="5">
        <v>0</v>
      </c>
    </row>
    <row r="36" spans="1:6" ht="54.95" customHeight="1">
      <c r="A36" s="4" t="s">
        <v>116</v>
      </c>
      <c r="B36" s="3" t="s">
        <v>117</v>
      </c>
      <c r="C36" s="5">
        <v>0</v>
      </c>
      <c r="D36" s="5">
        <v>0</v>
      </c>
      <c r="E36" s="5">
        <f t="shared" si="0"/>
        <v>0</v>
      </c>
      <c r="F36" s="5">
        <v>0</v>
      </c>
    </row>
    <row r="37" spans="1:6" ht="54.95" customHeight="1">
      <c r="A37" s="4" t="s">
        <v>118</v>
      </c>
      <c r="B37" s="3" t="s">
        <v>119</v>
      </c>
      <c r="C37" s="5">
        <v>0</v>
      </c>
      <c r="D37" s="5">
        <v>0</v>
      </c>
      <c r="E37" s="5">
        <f t="shared" si="0"/>
        <v>0</v>
      </c>
      <c r="F37" s="5">
        <v>0</v>
      </c>
    </row>
    <row r="38" spans="1:6" ht="54.95" customHeight="1">
      <c r="A38" s="4" t="s">
        <v>120</v>
      </c>
      <c r="B38" s="3" t="s">
        <v>121</v>
      </c>
      <c r="C38" s="5">
        <v>0</v>
      </c>
      <c r="D38" s="5">
        <v>0</v>
      </c>
      <c r="E38" s="5">
        <f t="shared" si="0"/>
        <v>0</v>
      </c>
      <c r="F38" s="5">
        <v>0</v>
      </c>
    </row>
    <row r="39" spans="1:6" ht="54.95" customHeight="1">
      <c r="A39" s="4" t="s">
        <v>122</v>
      </c>
      <c r="B39" s="3" t="s">
        <v>123</v>
      </c>
      <c r="C39" s="5">
        <v>0</v>
      </c>
      <c r="D39" s="5">
        <v>0</v>
      </c>
      <c r="E39" s="5">
        <f t="shared" si="0"/>
        <v>0</v>
      </c>
      <c r="F39" s="5">
        <v>0</v>
      </c>
    </row>
    <row r="40" spans="1:6" ht="54.95" customHeight="1">
      <c r="A40" s="4" t="s">
        <v>124</v>
      </c>
      <c r="B40" s="3" t="s">
        <v>125</v>
      </c>
      <c r="C40" s="5">
        <v>0</v>
      </c>
      <c r="D40" s="5">
        <v>0</v>
      </c>
      <c r="E40" s="5">
        <f t="shared" si="0"/>
        <v>0</v>
      </c>
      <c r="F40" s="5">
        <v>0</v>
      </c>
    </row>
    <row r="41" spans="1:6" ht="110.1" customHeight="1">
      <c r="A41" s="4" t="s">
        <v>126</v>
      </c>
      <c r="B41" s="3" t="s">
        <v>127</v>
      </c>
      <c r="C41" s="5">
        <v>0</v>
      </c>
      <c r="D41" s="5">
        <v>0</v>
      </c>
      <c r="E41" s="5">
        <f t="shared" si="0"/>
        <v>0</v>
      </c>
      <c r="F41" s="5">
        <v>0</v>
      </c>
    </row>
    <row r="42" spans="1:6" ht="54.95" customHeight="1">
      <c r="A42" s="4" t="s">
        <v>128</v>
      </c>
      <c r="B42" s="3" t="s">
        <v>129</v>
      </c>
      <c r="C42" s="5">
        <v>0</v>
      </c>
      <c r="D42" s="5">
        <v>0</v>
      </c>
      <c r="E42" s="5">
        <f t="shared" si="0"/>
        <v>0</v>
      </c>
      <c r="F42" s="5">
        <v>0</v>
      </c>
    </row>
    <row r="43" spans="1:6" ht="54.95" customHeight="1">
      <c r="A43" s="4" t="s">
        <v>130</v>
      </c>
      <c r="B43" s="3" t="s">
        <v>131</v>
      </c>
      <c r="C43" s="5">
        <v>1000</v>
      </c>
      <c r="D43" s="5">
        <v>37410.17</v>
      </c>
      <c r="E43" s="5">
        <f t="shared" si="0"/>
        <v>-97.326930083450563</v>
      </c>
      <c r="F43" s="5">
        <v>1.9032283606018773E-4</v>
      </c>
    </row>
    <row r="44" spans="1:6" ht="54.95" customHeight="1">
      <c r="A44" s="4" t="s">
        <v>132</v>
      </c>
      <c r="B44" s="3" t="s">
        <v>133</v>
      </c>
      <c r="C44" s="5">
        <v>0</v>
      </c>
      <c r="D44" s="5">
        <v>0</v>
      </c>
      <c r="E44" s="5">
        <f t="shared" si="0"/>
        <v>0</v>
      </c>
      <c r="F44" s="5">
        <v>0</v>
      </c>
    </row>
    <row r="45" spans="1:6" ht="54.95" customHeight="1">
      <c r="A45" s="4" t="s">
        <v>134</v>
      </c>
      <c r="B45" s="3" t="s">
        <v>135</v>
      </c>
      <c r="C45" s="5">
        <v>0</v>
      </c>
      <c r="D45" s="5">
        <v>0</v>
      </c>
      <c r="E45" s="5">
        <f t="shared" si="0"/>
        <v>0</v>
      </c>
      <c r="F45" s="5">
        <v>0</v>
      </c>
    </row>
    <row r="46" spans="1:6" ht="20.100000000000001" customHeight="1">
      <c r="A46" s="12" t="s">
        <v>136</v>
      </c>
      <c r="B46" s="15" t="s">
        <v>137</v>
      </c>
      <c r="C46" s="13">
        <v>525423023.69</v>
      </c>
      <c r="D46" s="13">
        <v>459645010.62</v>
      </c>
      <c r="E46" s="15" t="s">
        <v>138</v>
      </c>
      <c r="F46" s="15" t="s">
        <v>139</v>
      </c>
    </row>
    <row r="47" spans="1:6" ht="15" customHeight="1"/>
    <row r="48" spans="1:6" ht="20.100000000000001" customHeight="1">
      <c r="B48" s="17" t="s">
        <v>47</v>
      </c>
      <c r="C48" s="17"/>
      <c r="D48" s="17"/>
      <c r="E48" s="17"/>
    </row>
    <row r="49" spans="2:5" ht="20.100000000000001" customHeight="1">
      <c r="B49" s="18" t="s">
        <v>48</v>
      </c>
      <c r="C49" s="18"/>
      <c r="D49" s="18"/>
      <c r="E49" s="18"/>
    </row>
    <row r="50" spans="2:5" ht="20.100000000000001" customHeight="1">
      <c r="B50" s="18" t="s">
        <v>49</v>
      </c>
      <c r="C50" s="18"/>
      <c r="D50" s="18"/>
      <c r="E50" s="18"/>
    </row>
    <row r="51" spans="2:5" ht="20.100000000000001" customHeight="1">
      <c r="B51" s="18" t="s">
        <v>50</v>
      </c>
      <c r="C51" s="18"/>
      <c r="D51" s="18"/>
      <c r="E51" s="18"/>
    </row>
    <row r="52" spans="2:5" ht="20.100000000000001" customHeight="1">
      <c r="B52" s="18" t="s">
        <v>51</v>
      </c>
      <c r="C52" s="18"/>
      <c r="D52" s="18"/>
      <c r="E52" s="18"/>
    </row>
    <row r="53" spans="2:5" ht="20.100000000000001" customHeight="1">
      <c r="B53" s="18" t="s">
        <v>52</v>
      </c>
      <c r="C53" s="18"/>
      <c r="D53" s="18"/>
      <c r="E53" s="18"/>
    </row>
    <row r="54" spans="2:5" ht="20.100000000000001" customHeight="1">
      <c r="B54" s="19" t="s">
        <v>53</v>
      </c>
      <c r="C54" s="19"/>
      <c r="D54" s="19"/>
      <c r="E54" s="19"/>
    </row>
  </sheetData>
  <sheetProtection sheet="1" objects="1" scenarios="1"/>
  <mergeCells count="21">
    <mergeCell ref="B53:E53"/>
    <mergeCell ref="B54:E54"/>
    <mergeCell ref="B48:E48"/>
    <mergeCell ref="B49:E49"/>
    <mergeCell ref="B50:E50"/>
    <mergeCell ref="B51:E51"/>
    <mergeCell ref="B52:E52"/>
    <mergeCell ref="B8:D8"/>
    <mergeCell ref="B9:D9"/>
    <mergeCell ref="B10:D10"/>
    <mergeCell ref="A12:F12"/>
    <mergeCell ref="A13:A14"/>
    <mergeCell ref="B13:B14"/>
    <mergeCell ref="C13:D13"/>
    <mergeCell ref="E13:E14"/>
    <mergeCell ref="F13:F14"/>
    <mergeCell ref="A1:F1"/>
    <mergeCell ref="A2:F2"/>
    <mergeCell ref="A3:F3"/>
    <mergeCell ref="B6:D6"/>
    <mergeCell ref="B7:D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/>
  </sheetViews>
  <sheetFormatPr defaultRowHeight="10.5"/>
  <cols>
    <col min="1" max="1" width="66.85546875" customWidth="1"/>
    <col min="2" max="14" width="24.85546875" customWidth="1"/>
  </cols>
  <sheetData>
    <row r="1" spans="1:14" ht="30" customHeight="1">
      <c r="A1" s="23" t="s">
        <v>554</v>
      </c>
      <c r="B1" s="23" t="s">
        <v>64</v>
      </c>
      <c r="C1" s="23" t="s">
        <v>576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>
      <c r="A2" s="23"/>
      <c r="B2" s="23"/>
      <c r="C2" s="23" t="s">
        <v>577</v>
      </c>
      <c r="D2" s="23"/>
      <c r="E2" s="23" t="s">
        <v>578</v>
      </c>
      <c r="F2" s="23"/>
      <c r="G2" s="23" t="s">
        <v>579</v>
      </c>
      <c r="H2" s="23"/>
      <c r="I2" s="23" t="s">
        <v>580</v>
      </c>
      <c r="J2" s="23"/>
      <c r="K2" s="23" t="s">
        <v>581</v>
      </c>
      <c r="L2" s="23"/>
      <c r="M2" s="23" t="s">
        <v>582</v>
      </c>
      <c r="N2" s="23"/>
    </row>
    <row r="3" spans="1:14" ht="30" customHeight="1">
      <c r="A3" s="23"/>
      <c r="B3" s="23"/>
      <c r="C3" s="3" t="s">
        <v>583</v>
      </c>
      <c r="D3" s="3" t="s">
        <v>584</v>
      </c>
      <c r="E3" s="3" t="s">
        <v>583</v>
      </c>
      <c r="F3" s="3" t="s">
        <v>584</v>
      </c>
      <c r="G3" s="3" t="s">
        <v>583</v>
      </c>
      <c r="H3" s="3" t="s">
        <v>584</v>
      </c>
      <c r="I3" s="3" t="s">
        <v>583</v>
      </c>
      <c r="J3" s="3" t="s">
        <v>584</v>
      </c>
      <c r="K3" s="3" t="s">
        <v>583</v>
      </c>
      <c r="L3" s="3" t="s">
        <v>584</v>
      </c>
      <c r="M3" s="3" t="s">
        <v>583</v>
      </c>
      <c r="N3" s="3" t="s">
        <v>584</v>
      </c>
    </row>
    <row r="4" spans="1:14" ht="20.100000000000001" customHeight="1">
      <c r="A4" s="3" t="s">
        <v>70</v>
      </c>
      <c r="B4" s="3" t="s">
        <v>71</v>
      </c>
      <c r="C4" s="3" t="s">
        <v>159</v>
      </c>
      <c r="D4" s="3" t="s">
        <v>160</v>
      </c>
      <c r="E4" s="3" t="s">
        <v>161</v>
      </c>
      <c r="F4" s="3" t="s">
        <v>162</v>
      </c>
      <c r="G4" s="3" t="s">
        <v>163</v>
      </c>
      <c r="H4" s="3" t="s">
        <v>164</v>
      </c>
      <c r="I4" s="3" t="s">
        <v>165</v>
      </c>
      <c r="J4" s="3" t="s">
        <v>166</v>
      </c>
      <c r="K4" s="3" t="s">
        <v>167</v>
      </c>
      <c r="L4" s="3" t="s">
        <v>168</v>
      </c>
      <c r="M4" s="3" t="s">
        <v>408</v>
      </c>
      <c r="N4" s="3" t="s">
        <v>409</v>
      </c>
    </row>
    <row r="5" spans="1:14" ht="30" customHeight="1">
      <c r="A5" s="14" t="s">
        <v>564</v>
      </c>
      <c r="B5" s="15" t="s">
        <v>131</v>
      </c>
      <c r="C5" s="13">
        <f t="shared" ref="C5:N5" si="0">C6+C8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>
        <f t="shared" si="0"/>
        <v>0</v>
      </c>
      <c r="K5" s="13">
        <f t="shared" si="0"/>
        <v>0</v>
      </c>
      <c r="L5" s="13">
        <f t="shared" si="0"/>
        <v>0</v>
      </c>
      <c r="M5" s="13">
        <f t="shared" si="0"/>
        <v>0</v>
      </c>
      <c r="N5" s="13">
        <f t="shared" si="0"/>
        <v>0</v>
      </c>
    </row>
    <row r="6" spans="1:14" ht="30" customHeight="1">
      <c r="A6" s="4" t="s">
        <v>565</v>
      </c>
      <c r="B6" s="3" t="s">
        <v>133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</row>
    <row r="7" spans="1:14" ht="30" customHeight="1">
      <c r="A7" s="4" t="s">
        <v>566</v>
      </c>
      <c r="B7" s="3" t="s">
        <v>567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ht="30" customHeight="1">
      <c r="A8" s="4" t="s">
        <v>568</v>
      </c>
      <c r="B8" s="3" t="s">
        <v>135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ht="30" customHeight="1">
      <c r="A9" s="14" t="s">
        <v>569</v>
      </c>
      <c r="B9" s="15" t="s">
        <v>283</v>
      </c>
      <c r="C9" s="13">
        <f t="shared" ref="C9:N9" si="1">C10+C12</f>
        <v>1</v>
      </c>
      <c r="D9" s="13">
        <f t="shared" si="1"/>
        <v>1210000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4</v>
      </c>
      <c r="J9" s="13">
        <f t="shared" si="1"/>
        <v>2868930</v>
      </c>
      <c r="K9" s="13">
        <f t="shared" si="1"/>
        <v>7</v>
      </c>
      <c r="L9" s="13">
        <f t="shared" si="1"/>
        <v>30014644.649999999</v>
      </c>
      <c r="M9" s="13">
        <f t="shared" si="1"/>
        <v>0</v>
      </c>
      <c r="N9" s="13">
        <f t="shared" si="1"/>
        <v>0</v>
      </c>
    </row>
    <row r="10" spans="1:14" ht="30" customHeight="1">
      <c r="A10" s="4" t="s">
        <v>565</v>
      </c>
      <c r="B10" s="3" t="s">
        <v>386</v>
      </c>
      <c r="C10" s="5">
        <v>1</v>
      </c>
      <c r="D10" s="5">
        <v>1210000</v>
      </c>
      <c r="E10" s="5">
        <v>0</v>
      </c>
      <c r="F10" s="5">
        <v>0</v>
      </c>
      <c r="G10" s="5">
        <v>0</v>
      </c>
      <c r="H10" s="5">
        <v>0</v>
      </c>
      <c r="I10" s="5">
        <v>4</v>
      </c>
      <c r="J10" s="5">
        <v>2868930</v>
      </c>
      <c r="K10" s="5">
        <v>7</v>
      </c>
      <c r="L10" s="5">
        <v>30014644.649999999</v>
      </c>
      <c r="M10" s="5">
        <v>0</v>
      </c>
      <c r="N10" s="5">
        <v>0</v>
      </c>
    </row>
    <row r="11" spans="1:14" ht="30" customHeight="1">
      <c r="A11" s="4" t="s">
        <v>566</v>
      </c>
      <c r="B11" s="3" t="s">
        <v>570</v>
      </c>
      <c r="C11" s="5">
        <v>1</v>
      </c>
      <c r="D11" s="5">
        <v>1210000</v>
      </c>
      <c r="E11" s="5">
        <v>0</v>
      </c>
      <c r="F11" s="5">
        <v>0</v>
      </c>
      <c r="G11" s="5">
        <v>0</v>
      </c>
      <c r="H11" s="5">
        <v>0</v>
      </c>
      <c r="I11" s="5">
        <v>4</v>
      </c>
      <c r="J11" s="5">
        <v>2868930</v>
      </c>
      <c r="K11" s="5">
        <v>7</v>
      </c>
      <c r="L11" s="5">
        <v>30014644.649999999</v>
      </c>
      <c r="M11" s="5">
        <v>0</v>
      </c>
      <c r="N11" s="5">
        <v>0</v>
      </c>
    </row>
    <row r="12" spans="1:14" ht="30" customHeight="1">
      <c r="A12" s="4" t="s">
        <v>568</v>
      </c>
      <c r="B12" s="3" t="s">
        <v>388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30" customHeight="1">
      <c r="A13" s="14" t="s">
        <v>571</v>
      </c>
      <c r="B13" s="15" t="s">
        <v>285</v>
      </c>
      <c r="C13" s="13">
        <f t="shared" ref="C13:N13" si="2">C14+C16</f>
        <v>0</v>
      </c>
      <c r="D13" s="13">
        <f t="shared" si="2"/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  <c r="K13" s="13">
        <f t="shared" si="2"/>
        <v>1</v>
      </c>
      <c r="L13" s="13">
        <f t="shared" si="2"/>
        <v>940725</v>
      </c>
      <c r="M13" s="13">
        <f t="shared" si="2"/>
        <v>0</v>
      </c>
      <c r="N13" s="13">
        <f t="shared" si="2"/>
        <v>0</v>
      </c>
    </row>
    <row r="14" spans="1:14" ht="30" customHeight="1">
      <c r="A14" s="4" t="s">
        <v>565</v>
      </c>
      <c r="B14" s="3" t="s">
        <v>287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1</v>
      </c>
      <c r="L14" s="5">
        <v>940725</v>
      </c>
      <c r="M14" s="5">
        <v>0</v>
      </c>
      <c r="N14" s="5">
        <v>0</v>
      </c>
    </row>
    <row r="15" spans="1:14" ht="30" customHeight="1">
      <c r="A15" s="4" t="s">
        <v>566</v>
      </c>
      <c r="B15" s="3" t="s">
        <v>572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940725</v>
      </c>
      <c r="M15" s="5">
        <v>0</v>
      </c>
      <c r="N15" s="5">
        <v>0</v>
      </c>
    </row>
    <row r="16" spans="1:14" ht="30" customHeight="1">
      <c r="A16" s="4" t="s">
        <v>568</v>
      </c>
      <c r="B16" s="3" t="s">
        <v>289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ht="30" customHeight="1">
      <c r="A17" s="14" t="s">
        <v>573</v>
      </c>
      <c r="B17" s="15" t="s">
        <v>301</v>
      </c>
      <c r="C17" s="13">
        <f t="shared" ref="C17:N17" si="3">C18+C20</f>
        <v>0</v>
      </c>
      <c r="D17" s="13">
        <f t="shared" si="3"/>
        <v>0</v>
      </c>
      <c r="E17" s="13">
        <f t="shared" si="3"/>
        <v>0</v>
      </c>
      <c r="F17" s="13">
        <f t="shared" si="3"/>
        <v>0</v>
      </c>
      <c r="G17" s="13">
        <f t="shared" si="3"/>
        <v>0</v>
      </c>
      <c r="H17" s="13">
        <f t="shared" si="3"/>
        <v>0</v>
      </c>
      <c r="I17" s="13">
        <f t="shared" si="3"/>
        <v>0</v>
      </c>
      <c r="J17" s="13">
        <f t="shared" si="3"/>
        <v>0</v>
      </c>
      <c r="K17" s="13">
        <f t="shared" si="3"/>
        <v>0</v>
      </c>
      <c r="L17" s="13">
        <f t="shared" si="3"/>
        <v>0</v>
      </c>
      <c r="M17" s="13">
        <f t="shared" si="3"/>
        <v>0</v>
      </c>
      <c r="N17" s="13">
        <f t="shared" si="3"/>
        <v>0</v>
      </c>
    </row>
    <row r="18" spans="1:14" ht="30" customHeight="1">
      <c r="A18" s="4" t="s">
        <v>565</v>
      </c>
      <c r="B18" s="3" t="s">
        <v>303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30" customHeight="1">
      <c r="A19" s="4" t="s">
        <v>566</v>
      </c>
      <c r="B19" s="3" t="s">
        <v>574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ht="30" customHeight="1">
      <c r="A20" s="4" t="s">
        <v>568</v>
      </c>
      <c r="B20" s="3" t="s">
        <v>575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20.100000000000001" customHeight="1">
      <c r="A21" s="12" t="s">
        <v>136</v>
      </c>
      <c r="B21" s="15" t="s">
        <v>137</v>
      </c>
      <c r="C21" s="13">
        <f>VLOOKUP("1000",$B:$Z,2,0) + VLOOKUP("2000",$B:$Z,2,0) + VLOOKUP("3000",$B:$Z,2,0) + VLOOKUP("4000",$B:$Z,2,0)</f>
        <v>1</v>
      </c>
      <c r="D21" s="13">
        <f>VLOOKUP("1000",$B:$Z,3,0) + VLOOKUP("2000",$B:$Z,3,0) + VLOOKUP("3000",$B:$Z,3,0) + VLOOKUP("4000",$B:$Z,3,0)</f>
        <v>1210000</v>
      </c>
      <c r="E21" s="13">
        <f>VLOOKUP("1000",$B:$Z,4,0) + VLOOKUP("2000",$B:$Z,4,0) + VLOOKUP("3000",$B:$Z,4,0) + VLOOKUP("4000",$B:$Z,4,0)</f>
        <v>0</v>
      </c>
      <c r="F21" s="13">
        <f>VLOOKUP("1000",$B:$Z,5,0) + VLOOKUP("2000",$B:$Z,5,0) + VLOOKUP("3000",$B:$Z,5,0) + VLOOKUP("4000",$B:$Z,5,0)</f>
        <v>0</v>
      </c>
      <c r="G21" s="13">
        <f>VLOOKUP("1000",$B:$Z,6,0) + VLOOKUP("2000",$B:$Z,6,0) + VLOOKUP("3000",$B:$Z,6,0) + VLOOKUP("4000",$B:$Z,6,0)</f>
        <v>0</v>
      </c>
      <c r="H21" s="13">
        <f>VLOOKUP("1000",$B:$Z,7,0) + VLOOKUP("2000",$B:$Z,7,0) + VLOOKUP("3000",$B:$Z,7,0) + VLOOKUP("4000",$B:$Z,7,0)</f>
        <v>0</v>
      </c>
      <c r="I21" s="13">
        <f>VLOOKUP("1000",$B:$Z,8,0) + VLOOKUP("2000",$B:$Z,8,0) + VLOOKUP("3000",$B:$Z,8,0) + VLOOKUP("4000",$B:$Z,8,0)</f>
        <v>4</v>
      </c>
      <c r="J21" s="13">
        <f>VLOOKUP("1000",$B:$Z,9,0) + VLOOKUP("2000",$B:$Z,9,0) + VLOOKUP("3000",$B:$Z,9,0) + VLOOKUP("4000",$B:$Z,9,0)</f>
        <v>2868930</v>
      </c>
      <c r="K21" s="13">
        <f>VLOOKUP("1000",$B:$Z,10,0) + VLOOKUP("2000",$B:$Z,10,0) + VLOOKUP("3000",$B:$Z,10,0) + VLOOKUP("4000",$B:$Z,10,0)</f>
        <v>8</v>
      </c>
      <c r="L21" s="13">
        <f>VLOOKUP("1000",$B:$Z,11,0) + VLOOKUP("2000",$B:$Z,11,0) + VLOOKUP("3000",$B:$Z,11,0) + VLOOKUP("4000",$B:$Z,11,0)</f>
        <v>30955369.649999999</v>
      </c>
      <c r="M21" s="13">
        <f>VLOOKUP("1000",$B:$Z,12,0) + VLOOKUP("2000",$B:$Z,12,0) + VLOOKUP("3000",$B:$Z,12,0) + VLOOKUP("4000",$B:$Z,12,0)</f>
        <v>0</v>
      </c>
      <c r="N21" s="13">
        <f>VLOOKUP("1000",$B:$Z,13,0) + VLOOKUP("2000",$B:$Z,13,0) + VLOOKUP("3000",$B:$Z,13,0) + VLOOKUP("4000",$B:$Z,13,0)</f>
        <v>0</v>
      </c>
    </row>
  </sheetData>
  <sheetProtection sheet="1" objects="1" scenarios="1"/>
  <mergeCells count="9"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/>
  </sheetViews>
  <sheetFormatPr defaultRowHeight="10.5"/>
  <cols>
    <col min="1" max="1" width="66.85546875" customWidth="1"/>
    <col min="2" max="13" width="24.85546875" customWidth="1"/>
  </cols>
  <sheetData>
    <row r="1" spans="1:13" ht="30" customHeight="1">
      <c r="A1" s="23" t="s">
        <v>554</v>
      </c>
      <c r="B1" s="23" t="s">
        <v>64</v>
      </c>
      <c r="C1" s="23" t="s">
        <v>585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" customHeight="1">
      <c r="A2" s="23"/>
      <c r="B2" s="23"/>
      <c r="C2" s="3" t="s">
        <v>582</v>
      </c>
      <c r="D2" s="3" t="s">
        <v>586</v>
      </c>
      <c r="E2" s="3" t="s">
        <v>587</v>
      </c>
      <c r="F2" s="3" t="s">
        <v>588</v>
      </c>
      <c r="G2" s="3" t="s">
        <v>589</v>
      </c>
      <c r="H2" s="3" t="s">
        <v>590</v>
      </c>
      <c r="I2" s="3" t="s">
        <v>591</v>
      </c>
      <c r="J2" s="3" t="s">
        <v>592</v>
      </c>
      <c r="K2" s="3" t="s">
        <v>593</v>
      </c>
      <c r="L2" s="3" t="s">
        <v>594</v>
      </c>
      <c r="M2" s="3" t="s">
        <v>577</v>
      </c>
    </row>
    <row r="3" spans="1:13" ht="30" customHeight="1">
      <c r="A3" s="3" t="s">
        <v>70</v>
      </c>
      <c r="B3" s="3" t="s">
        <v>71</v>
      </c>
      <c r="C3" s="3" t="s">
        <v>410</v>
      </c>
      <c r="D3" s="3" t="s">
        <v>411</v>
      </c>
      <c r="E3" s="3" t="s">
        <v>412</v>
      </c>
      <c r="F3" s="3" t="s">
        <v>413</v>
      </c>
      <c r="G3" s="3" t="s">
        <v>414</v>
      </c>
      <c r="H3" s="3" t="s">
        <v>415</v>
      </c>
      <c r="I3" s="3" t="s">
        <v>418</v>
      </c>
      <c r="J3" s="3" t="s">
        <v>419</v>
      </c>
      <c r="K3" s="3" t="s">
        <v>420</v>
      </c>
      <c r="L3" s="3" t="s">
        <v>421</v>
      </c>
      <c r="M3" s="3" t="s">
        <v>422</v>
      </c>
    </row>
    <row r="4" spans="1:13" ht="30" customHeight="1">
      <c r="A4" s="14" t="s">
        <v>564</v>
      </c>
      <c r="B4" s="15" t="s">
        <v>131</v>
      </c>
      <c r="C4" s="13">
        <f t="shared" ref="C4:M4" si="0">C5+C7</f>
        <v>0</v>
      </c>
      <c r="D4" s="13">
        <f t="shared" si="0"/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3">
        <f t="shared" si="0"/>
        <v>0</v>
      </c>
    </row>
    <row r="5" spans="1:13" ht="30" customHeight="1">
      <c r="A5" s="4" t="s">
        <v>565</v>
      </c>
      <c r="B5" s="3" t="s">
        <v>133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</row>
    <row r="6" spans="1:13" ht="30" customHeight="1">
      <c r="A6" s="4" t="s">
        <v>566</v>
      </c>
      <c r="B6" s="3" t="s">
        <v>567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</row>
    <row r="7" spans="1:13" ht="30" customHeight="1">
      <c r="A7" s="4" t="s">
        <v>568</v>
      </c>
      <c r="B7" s="3" t="s">
        <v>135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3" ht="30" customHeight="1">
      <c r="A8" s="14" t="s">
        <v>569</v>
      </c>
      <c r="B8" s="15" t="s">
        <v>283</v>
      </c>
      <c r="C8" s="13">
        <f t="shared" ref="C8:M8" si="1">C9+C11</f>
        <v>0</v>
      </c>
      <c r="D8" s="13">
        <f t="shared" si="1"/>
        <v>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2299346.9900000002</v>
      </c>
      <c r="I8" s="13">
        <f t="shared" si="1"/>
        <v>0</v>
      </c>
      <c r="J8" s="13">
        <f t="shared" si="1"/>
        <v>21417624.640000001</v>
      </c>
      <c r="K8" s="13">
        <f t="shared" si="1"/>
        <v>0</v>
      </c>
      <c r="L8" s="13">
        <f t="shared" si="1"/>
        <v>0</v>
      </c>
      <c r="M8" s="13">
        <f t="shared" si="1"/>
        <v>0</v>
      </c>
    </row>
    <row r="9" spans="1:13" ht="30" customHeight="1">
      <c r="A9" s="4" t="s">
        <v>565</v>
      </c>
      <c r="B9" s="3" t="s">
        <v>386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2299346.9900000002</v>
      </c>
      <c r="I9" s="5">
        <v>0</v>
      </c>
      <c r="J9" s="5">
        <v>21417624.640000001</v>
      </c>
      <c r="K9" s="5">
        <v>0</v>
      </c>
      <c r="L9" s="5">
        <v>0</v>
      </c>
      <c r="M9" s="5">
        <v>0</v>
      </c>
    </row>
    <row r="10" spans="1:13" ht="30" customHeight="1">
      <c r="A10" s="4" t="s">
        <v>566</v>
      </c>
      <c r="B10" s="3" t="s">
        <v>570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2299346.9900000002</v>
      </c>
      <c r="I10" s="5">
        <v>0</v>
      </c>
      <c r="J10" s="5">
        <v>21417624.640000001</v>
      </c>
      <c r="K10" s="5">
        <v>0</v>
      </c>
      <c r="L10" s="5">
        <v>0</v>
      </c>
      <c r="M10" s="5">
        <v>0</v>
      </c>
    </row>
    <row r="11" spans="1:13" ht="30" customHeight="1">
      <c r="A11" s="4" t="s">
        <v>568</v>
      </c>
      <c r="B11" s="3" t="s">
        <v>388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ht="30" customHeight="1">
      <c r="A12" s="14" t="s">
        <v>571</v>
      </c>
      <c r="B12" s="15" t="s">
        <v>285</v>
      </c>
      <c r="C12" s="13">
        <f t="shared" ref="C12:M12" si="2">C13+C15</f>
        <v>0</v>
      </c>
      <c r="D12" s="13">
        <f t="shared" si="2"/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851878.75</v>
      </c>
    </row>
    <row r="13" spans="1:13" ht="30" customHeight="1">
      <c r="A13" s="4" t="s">
        <v>565</v>
      </c>
      <c r="B13" s="3" t="s">
        <v>287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851878.75</v>
      </c>
    </row>
    <row r="14" spans="1:13" ht="30" customHeight="1">
      <c r="A14" s="4" t="s">
        <v>566</v>
      </c>
      <c r="B14" s="3" t="s">
        <v>572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851878.75</v>
      </c>
    </row>
    <row r="15" spans="1:13" ht="30" customHeight="1">
      <c r="A15" s="4" t="s">
        <v>568</v>
      </c>
      <c r="B15" s="3" t="s">
        <v>289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ht="30" customHeight="1">
      <c r="A16" s="14" t="s">
        <v>573</v>
      </c>
      <c r="B16" s="15" t="s">
        <v>301</v>
      </c>
      <c r="C16" s="13">
        <f t="shared" ref="C16:M16" si="3">C17+C19</f>
        <v>0</v>
      </c>
      <c r="D16" s="13">
        <f t="shared" si="3"/>
        <v>0</v>
      </c>
      <c r="E16" s="13">
        <f t="shared" si="3"/>
        <v>0</v>
      </c>
      <c r="F16" s="13">
        <f t="shared" si="3"/>
        <v>0</v>
      </c>
      <c r="G16" s="13">
        <f t="shared" si="3"/>
        <v>0</v>
      </c>
      <c r="H16" s="13">
        <f t="shared" si="3"/>
        <v>0</v>
      </c>
      <c r="I16" s="13">
        <f t="shared" si="3"/>
        <v>0</v>
      </c>
      <c r="J16" s="13">
        <f t="shared" si="3"/>
        <v>0</v>
      </c>
      <c r="K16" s="13">
        <f t="shared" si="3"/>
        <v>0</v>
      </c>
      <c r="L16" s="13">
        <f t="shared" si="3"/>
        <v>0</v>
      </c>
      <c r="M16" s="13">
        <f t="shared" si="3"/>
        <v>0</v>
      </c>
    </row>
    <row r="17" spans="1:13" ht="30" customHeight="1">
      <c r="A17" s="4" t="s">
        <v>565</v>
      </c>
      <c r="B17" s="3" t="s">
        <v>303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ht="30" customHeight="1">
      <c r="A18" s="4" t="s">
        <v>566</v>
      </c>
      <c r="B18" s="3" t="s">
        <v>574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 ht="30" customHeight="1">
      <c r="A19" s="4" t="s">
        <v>568</v>
      </c>
      <c r="B19" s="3" t="s">
        <v>575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ht="20.100000000000001" customHeight="1">
      <c r="A20" s="12" t="s">
        <v>136</v>
      </c>
      <c r="B20" s="15" t="s">
        <v>137</v>
      </c>
      <c r="C20" s="13">
        <f>VLOOKUP("1000",$B:$Z,2,0) + VLOOKUP("2000",$B:$Z,2,0) + VLOOKUP("3000",$B:$Z,2,0) + VLOOKUP("4000",$B:$Z,2,0)</f>
        <v>0</v>
      </c>
      <c r="D20" s="13">
        <f>VLOOKUP("1000",$B:$Z,3,0) + VLOOKUP("2000",$B:$Z,3,0) + VLOOKUP("3000",$B:$Z,3,0) + VLOOKUP("4000",$B:$Z,3,0)</f>
        <v>0</v>
      </c>
      <c r="E20" s="13">
        <f>VLOOKUP("1000",$B:$Z,4,0) + VLOOKUP("2000",$B:$Z,4,0) + VLOOKUP("3000",$B:$Z,4,0) + VLOOKUP("4000",$B:$Z,4,0)</f>
        <v>0</v>
      </c>
      <c r="F20" s="13">
        <f>VLOOKUP("1000",$B:$Z,5,0) + VLOOKUP("2000",$B:$Z,5,0) + VLOOKUP("3000",$B:$Z,5,0) + VLOOKUP("4000",$B:$Z,5,0)</f>
        <v>0</v>
      </c>
      <c r="G20" s="13">
        <f>VLOOKUP("1000",$B:$Z,6,0) + VLOOKUP("2000",$B:$Z,6,0) + VLOOKUP("3000",$B:$Z,6,0) + VLOOKUP("4000",$B:$Z,6,0)</f>
        <v>0</v>
      </c>
      <c r="H20" s="13">
        <f>VLOOKUP("1000",$B:$Z,7,0) + VLOOKUP("2000",$B:$Z,7,0) + VLOOKUP("3000",$B:$Z,7,0) + VLOOKUP("4000",$B:$Z,7,0)</f>
        <v>2299346.9900000002</v>
      </c>
      <c r="I20" s="13">
        <f>VLOOKUP("1000",$B:$Z,8,0) + VLOOKUP("2000",$B:$Z,8,0) + VLOOKUP("3000",$B:$Z,8,0) + VLOOKUP("4000",$B:$Z,8,0)</f>
        <v>0</v>
      </c>
      <c r="J20" s="13">
        <f>VLOOKUP("1000",$B:$Z,9,0) + VLOOKUP("2000",$B:$Z,9,0) + VLOOKUP("3000",$B:$Z,9,0) + VLOOKUP("4000",$B:$Z,9,0)</f>
        <v>21417624.640000001</v>
      </c>
      <c r="K20" s="13">
        <f>VLOOKUP("1000",$B:$Z,10,0) + VLOOKUP("2000",$B:$Z,10,0) + VLOOKUP("3000",$B:$Z,10,0) + VLOOKUP("4000",$B:$Z,10,0)</f>
        <v>0</v>
      </c>
      <c r="L20" s="13">
        <f>VLOOKUP("1000",$B:$Z,11,0) + VLOOKUP("2000",$B:$Z,11,0) + VLOOKUP("3000",$B:$Z,11,0) + VLOOKUP("4000",$B:$Z,11,0)</f>
        <v>0</v>
      </c>
      <c r="M20" s="13">
        <f>VLOOKUP("1000",$B:$Z,12,0) + VLOOKUP("2000",$B:$Z,12,0) + VLOOKUP("3000",$B:$Z,12,0) + VLOOKUP("4000",$B:$Z,12,0)</f>
        <v>851878.75</v>
      </c>
    </row>
  </sheetData>
  <sheetProtection sheet="1" objects="1" scenarios="1"/>
  <mergeCells count="3"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/>
  </sheetViews>
  <sheetFormatPr defaultRowHeight="10.5"/>
  <cols>
    <col min="1" max="1" width="66.85546875" customWidth="1"/>
    <col min="2" max="11" width="24.85546875" customWidth="1"/>
  </cols>
  <sheetData>
    <row r="1" spans="1:11" ht="50.1" customHeight="1">
      <c r="A1" s="1" t="s">
        <v>595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>
      <c r="A2" s="23" t="s">
        <v>63</v>
      </c>
      <c r="B2" s="23" t="s">
        <v>64</v>
      </c>
      <c r="C2" s="23" t="s">
        <v>596</v>
      </c>
      <c r="D2" s="23" t="s">
        <v>597</v>
      </c>
      <c r="E2" s="23"/>
      <c r="F2" s="23"/>
      <c r="G2" s="23"/>
      <c r="H2" s="23"/>
      <c r="I2" s="23"/>
      <c r="J2" s="23"/>
      <c r="K2" s="23"/>
    </row>
    <row r="3" spans="1:11" ht="30" customHeight="1">
      <c r="A3" s="23"/>
      <c r="B3" s="23"/>
      <c r="C3" s="23"/>
      <c r="D3" s="23" t="s">
        <v>270</v>
      </c>
      <c r="E3" s="23"/>
      <c r="F3" s="23"/>
      <c r="G3" s="23"/>
      <c r="H3" s="23"/>
      <c r="I3" s="23"/>
      <c r="J3" s="23"/>
      <c r="K3" s="23"/>
    </row>
    <row r="4" spans="1:11" ht="30" customHeight="1">
      <c r="A4" s="23"/>
      <c r="B4" s="23"/>
      <c r="C4" s="23"/>
      <c r="D4" s="23" t="s">
        <v>598</v>
      </c>
      <c r="E4" s="23"/>
      <c r="F4" s="23"/>
      <c r="G4" s="23"/>
      <c r="H4" s="23" t="s">
        <v>599</v>
      </c>
      <c r="I4" s="23" t="s">
        <v>600</v>
      </c>
      <c r="J4" s="23" t="s">
        <v>601</v>
      </c>
      <c r="K4" s="23" t="s">
        <v>602</v>
      </c>
    </row>
    <row r="5" spans="1:11" ht="39.950000000000003" customHeight="1">
      <c r="A5" s="23"/>
      <c r="B5" s="23"/>
      <c r="C5" s="23"/>
      <c r="D5" s="3" t="s">
        <v>603</v>
      </c>
      <c r="E5" s="3" t="s">
        <v>604</v>
      </c>
      <c r="F5" s="3" t="s">
        <v>605</v>
      </c>
      <c r="G5" s="3" t="s">
        <v>606</v>
      </c>
      <c r="H5" s="23"/>
      <c r="I5" s="23"/>
      <c r="J5" s="23"/>
      <c r="K5" s="23"/>
    </row>
    <row r="6" spans="1:11" ht="30" customHeight="1">
      <c r="A6" s="3" t="s">
        <v>70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155</v>
      </c>
      <c r="H6" s="3" t="s">
        <v>156</v>
      </c>
      <c r="I6" s="3" t="s">
        <v>157</v>
      </c>
      <c r="J6" s="3" t="s">
        <v>158</v>
      </c>
      <c r="K6" s="3" t="s">
        <v>159</v>
      </c>
    </row>
    <row r="7" spans="1:11" ht="30" customHeight="1">
      <c r="A7" s="14" t="s">
        <v>564</v>
      </c>
      <c r="B7" s="15" t="s">
        <v>131</v>
      </c>
      <c r="C7" s="13">
        <f t="shared" ref="C7:C22" si="0">SUM(D7:K7)</f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pans="1:11" ht="30" customHeight="1">
      <c r="A8" s="4" t="s">
        <v>565</v>
      </c>
      <c r="B8" s="3" t="s">
        <v>133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>
      <c r="A9" s="4" t="s">
        <v>566</v>
      </c>
      <c r="B9" s="3" t="s">
        <v>567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>
      <c r="A10" s="4" t="s">
        <v>568</v>
      </c>
      <c r="B10" s="3" t="s">
        <v>135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>
      <c r="A11" s="14" t="s">
        <v>569</v>
      </c>
      <c r="B11" s="15" t="s">
        <v>283</v>
      </c>
      <c r="C11" s="13">
        <f t="shared" si="0"/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pans="1:11" ht="30" customHeight="1">
      <c r="A12" s="4" t="s">
        <v>565</v>
      </c>
      <c r="B12" s="3" t="s">
        <v>386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>
      <c r="A13" s="4" t="s">
        <v>566</v>
      </c>
      <c r="B13" s="3" t="s">
        <v>570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>
      <c r="A14" s="4" t="s">
        <v>568</v>
      </c>
      <c r="B14" s="3" t="s">
        <v>388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>
      <c r="A15" s="14" t="s">
        <v>571</v>
      </c>
      <c r="B15" s="15" t="s">
        <v>285</v>
      </c>
      <c r="C15" s="13">
        <f t="shared" si="0"/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11" ht="30" customHeight="1">
      <c r="A16" s="4" t="s">
        <v>565</v>
      </c>
      <c r="B16" s="3" t="s">
        <v>287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>
      <c r="A17" s="4" t="s">
        <v>566</v>
      </c>
      <c r="B17" s="3" t="s">
        <v>572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>
      <c r="A18" s="4" t="s">
        <v>568</v>
      </c>
      <c r="B18" s="3" t="s">
        <v>289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>
      <c r="A19" s="14" t="s">
        <v>573</v>
      </c>
      <c r="B19" s="15" t="s">
        <v>301</v>
      </c>
      <c r="C19" s="13">
        <f t="shared" si="0"/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1:11" ht="30" customHeight="1">
      <c r="A20" s="4" t="s">
        <v>565</v>
      </c>
      <c r="B20" s="3" t="s">
        <v>303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>
      <c r="A21" s="4" t="s">
        <v>566</v>
      </c>
      <c r="B21" s="3" t="s">
        <v>574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>
      <c r="A22" s="4" t="s">
        <v>568</v>
      </c>
      <c r="B22" s="3" t="s">
        <v>575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20.100000000000001" customHeight="1">
      <c r="A23" s="12" t="s">
        <v>136</v>
      </c>
      <c r="B23" s="15" t="s">
        <v>137</v>
      </c>
      <c r="C23" s="13">
        <f>VLOOKUP("1000",$B:$Z,2,0) + VLOOKUP("2000",$B:$Z,2,0) + VLOOKUP("3000",$B:$Z,2,0) + VLOOKUP("4000",$B:$Z,2,0)</f>
        <v>0</v>
      </c>
      <c r="D23" s="13">
        <f>VLOOKUP("1000",$B:$Z,3,0) + VLOOKUP("2000",$B:$Z,3,0) + VLOOKUP("3000",$B:$Z,3,0) + VLOOKUP("4000",$B:$Z,3,0)</f>
        <v>0</v>
      </c>
      <c r="E23" s="13">
        <f>VLOOKUP("1000",$B:$Z,4,0) + VLOOKUP("2000",$B:$Z,4,0) + VLOOKUP("3000",$B:$Z,4,0) + VLOOKUP("4000",$B:$Z,4,0)</f>
        <v>0</v>
      </c>
      <c r="F23" s="13">
        <f>VLOOKUP("1000",$B:$Z,5,0) + VLOOKUP("2000",$B:$Z,5,0) + VLOOKUP("3000",$B:$Z,5,0) + VLOOKUP("4000",$B:$Z,5,0)</f>
        <v>0</v>
      </c>
      <c r="G23" s="13">
        <f>VLOOKUP("1000",$B:$Z,6,0) + VLOOKUP("2000",$B:$Z,6,0) + VLOOKUP("3000",$B:$Z,6,0) + VLOOKUP("4000",$B:$Z,6,0)</f>
        <v>0</v>
      </c>
      <c r="H23" s="13">
        <f>VLOOKUP("1000",$B:$Z,7,0) + VLOOKUP("2000",$B:$Z,7,0) + VLOOKUP("3000",$B:$Z,7,0) + VLOOKUP("4000",$B:$Z,7,0)</f>
        <v>0</v>
      </c>
      <c r="I23" s="13">
        <f>VLOOKUP("1000",$B:$Z,8,0) + VLOOKUP("2000",$B:$Z,8,0) + VLOOKUP("3000",$B:$Z,8,0) + VLOOKUP("4000",$B:$Z,8,0)</f>
        <v>0</v>
      </c>
      <c r="J23" s="13">
        <f>VLOOKUP("1000",$B:$Z,9,0) + VLOOKUP("2000",$B:$Z,9,0) + VLOOKUP("3000",$B:$Z,9,0) + VLOOKUP("4000",$B:$Z,9,0)</f>
        <v>0</v>
      </c>
      <c r="K23" s="13">
        <f>VLOOKUP("1000",$B:$Z,10,0) + VLOOKUP("2000",$B:$Z,10,0) + VLOOKUP("3000",$B:$Z,10,0) + VLOOKUP("4000",$B:$Z,10,0)</f>
        <v>0</v>
      </c>
    </row>
    <row r="24" spans="1:11" ht="15" customHeight="1"/>
    <row r="25" spans="1:11" ht="39.950000000000003" customHeight="1">
      <c r="A25" s="7" t="s">
        <v>41</v>
      </c>
      <c r="B25" s="10"/>
      <c r="D25" s="10"/>
      <c r="F25" s="10"/>
    </row>
    <row r="26" spans="1:11" ht="20.100000000000001" customHeight="1">
      <c r="B26" s="8" t="s">
        <v>42</v>
      </c>
      <c r="D26" s="8" t="s">
        <v>216</v>
      </c>
      <c r="F26" s="8" t="s">
        <v>43</v>
      </c>
    </row>
    <row r="27" spans="1:11" ht="39.950000000000003" customHeight="1">
      <c r="A27" s="7" t="s">
        <v>44</v>
      </c>
      <c r="B27" s="10"/>
      <c r="D27" s="10"/>
      <c r="F27" s="10"/>
    </row>
    <row r="28" spans="1:11" ht="20.100000000000001" customHeight="1">
      <c r="B28" s="8" t="s">
        <v>42</v>
      </c>
      <c r="D28" s="8" t="s">
        <v>246</v>
      </c>
      <c r="F28" s="8" t="s">
        <v>45</v>
      </c>
    </row>
    <row r="29" spans="1:11" ht="20.100000000000001" customHeight="1">
      <c r="A29" s="2" t="s">
        <v>46</v>
      </c>
      <c r="B29" s="2"/>
    </row>
    <row r="30" spans="1:11" ht="20.100000000000001" customHeight="1"/>
    <row r="31" spans="1:11" ht="20.100000000000001" customHeight="1">
      <c r="A31" s="17" t="s">
        <v>47</v>
      </c>
      <c r="B31" s="17"/>
    </row>
    <row r="32" spans="1:11" ht="20.100000000000001" customHeight="1">
      <c r="A32" s="18" t="s">
        <v>48</v>
      </c>
      <c r="B32" s="18"/>
    </row>
    <row r="33" spans="1:2" ht="20.100000000000001" customHeight="1">
      <c r="A33" s="18" t="s">
        <v>49</v>
      </c>
      <c r="B33" s="18"/>
    </row>
    <row r="34" spans="1:2" ht="20.100000000000001" customHeight="1">
      <c r="A34" s="18" t="s">
        <v>50</v>
      </c>
      <c r="B34" s="18"/>
    </row>
    <row r="35" spans="1:2" ht="20.100000000000001" customHeight="1">
      <c r="A35" s="18" t="s">
        <v>51</v>
      </c>
      <c r="B35" s="18"/>
    </row>
    <row r="36" spans="1:2" ht="20.100000000000001" customHeight="1">
      <c r="A36" s="18" t="s">
        <v>52</v>
      </c>
      <c r="B36" s="18"/>
    </row>
    <row r="37" spans="1:2" ht="20.100000000000001" customHeight="1">
      <c r="A37" s="19" t="s">
        <v>53</v>
      </c>
      <c r="B37" s="19"/>
    </row>
  </sheetData>
  <mergeCells count="19">
    <mergeCell ref="A35:B35"/>
    <mergeCell ref="A36:B36"/>
    <mergeCell ref="A37:B37"/>
    <mergeCell ref="A29:B29"/>
    <mergeCell ref="A31:B31"/>
    <mergeCell ref="A32:B32"/>
    <mergeCell ref="A33:B33"/>
    <mergeCell ref="A34:B34"/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/>
  </sheetViews>
  <sheetFormatPr defaultRowHeight="10.5"/>
  <cols>
    <col min="1" max="1" width="66.85546875" customWidth="1"/>
    <col min="2" max="10" width="24.85546875" customWidth="1"/>
  </cols>
  <sheetData>
    <row r="1" spans="1:10" ht="50.1" customHeight="1">
      <c r="A1" s="1" t="s">
        <v>607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>
      <c r="J3" s="3" t="s">
        <v>2</v>
      </c>
    </row>
    <row r="4" spans="1:10" ht="30" customHeight="1">
      <c r="I4" s="11" t="s">
        <v>3</v>
      </c>
      <c r="J4" s="3" t="s">
        <v>56</v>
      </c>
    </row>
    <row r="5" spans="1:10" ht="30" customHeight="1">
      <c r="I5" s="11" t="s">
        <v>7</v>
      </c>
      <c r="J5" s="3" t="s">
        <v>8</v>
      </c>
    </row>
    <row r="6" spans="1:10" ht="30" customHeight="1">
      <c r="A6" s="2" t="s">
        <v>5</v>
      </c>
      <c r="B6" s="2"/>
      <c r="C6" s="21" t="s">
        <v>6</v>
      </c>
      <c r="D6" s="21"/>
      <c r="E6" s="21"/>
      <c r="F6" s="21"/>
      <c r="G6" s="21"/>
      <c r="I6" s="11" t="s">
        <v>11</v>
      </c>
      <c r="J6" s="3" t="s">
        <v>12</v>
      </c>
    </row>
    <row r="7" spans="1:10" ht="30" customHeight="1">
      <c r="A7" s="2" t="s">
        <v>57</v>
      </c>
      <c r="B7" s="2"/>
      <c r="C7" s="21" t="s">
        <v>14</v>
      </c>
      <c r="D7" s="21"/>
      <c r="E7" s="21"/>
      <c r="F7" s="21"/>
      <c r="G7" s="21"/>
      <c r="I7" s="11" t="s">
        <v>15</v>
      </c>
      <c r="J7" s="3" t="s">
        <v>16</v>
      </c>
    </row>
    <row r="8" spans="1:10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I8" s="11" t="s">
        <v>218</v>
      </c>
      <c r="J8" s="3" t="s">
        <v>20</v>
      </c>
    </row>
    <row r="9" spans="1:10" ht="30" customHeight="1">
      <c r="A9" s="2" t="s">
        <v>21</v>
      </c>
      <c r="B9" s="2"/>
      <c r="C9" s="20"/>
      <c r="D9" s="20"/>
      <c r="E9" s="20"/>
      <c r="F9" s="20"/>
      <c r="G9" s="20"/>
      <c r="I9" s="11" t="s">
        <v>22</v>
      </c>
      <c r="J9" s="3" t="s">
        <v>23</v>
      </c>
    </row>
    <row r="10" spans="1:10" ht="50.1" customHeight="1">
      <c r="A10" s="1" t="s">
        <v>608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30" customHeight="1">
      <c r="A11" s="23" t="s">
        <v>63</v>
      </c>
      <c r="B11" s="23" t="s">
        <v>64</v>
      </c>
      <c r="C11" s="23" t="s">
        <v>609</v>
      </c>
      <c r="D11" s="23"/>
      <c r="E11" s="23"/>
      <c r="F11" s="23"/>
      <c r="G11" s="23"/>
      <c r="H11" s="23"/>
      <c r="I11" s="23"/>
      <c r="J11" s="23"/>
    </row>
    <row r="12" spans="1:10" ht="30" customHeight="1">
      <c r="A12" s="23"/>
      <c r="B12" s="23"/>
      <c r="C12" s="23" t="s">
        <v>227</v>
      </c>
      <c r="D12" s="23"/>
      <c r="E12" s="23" t="s">
        <v>270</v>
      </c>
      <c r="F12" s="23"/>
      <c r="G12" s="23"/>
      <c r="H12" s="23"/>
      <c r="I12" s="23"/>
      <c r="J12" s="23"/>
    </row>
    <row r="13" spans="1:10" ht="30" customHeight="1">
      <c r="A13" s="23"/>
      <c r="B13" s="23"/>
      <c r="C13" s="23"/>
      <c r="D13" s="24"/>
      <c r="E13" s="23" t="s">
        <v>610</v>
      </c>
      <c r="F13" s="23"/>
      <c r="G13" s="23" t="s">
        <v>611</v>
      </c>
      <c r="H13" s="23"/>
      <c r="I13" s="23" t="s">
        <v>612</v>
      </c>
      <c r="J13" s="23"/>
    </row>
    <row r="14" spans="1:10" ht="30" customHeight="1">
      <c r="A14" s="23"/>
      <c r="B14" s="23"/>
      <c r="C14" s="3" t="s">
        <v>613</v>
      </c>
      <c r="D14" s="3" t="s">
        <v>614</v>
      </c>
      <c r="E14" s="3" t="s">
        <v>613</v>
      </c>
      <c r="F14" s="3" t="s">
        <v>614</v>
      </c>
      <c r="G14" s="3" t="s">
        <v>613</v>
      </c>
      <c r="H14" s="3" t="s">
        <v>614</v>
      </c>
      <c r="I14" s="3" t="s">
        <v>613</v>
      </c>
      <c r="J14" s="3" t="s">
        <v>614</v>
      </c>
    </row>
    <row r="15" spans="1:10" ht="20.100000000000001" customHeight="1">
      <c r="A15" s="3" t="s">
        <v>70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155</v>
      </c>
      <c r="H15" s="3" t="s">
        <v>156</v>
      </c>
      <c r="I15" s="3" t="s">
        <v>157</v>
      </c>
      <c r="J15" s="3" t="s">
        <v>158</v>
      </c>
    </row>
    <row r="16" spans="1:10" ht="30" customHeight="1">
      <c r="A16" s="14" t="s">
        <v>615</v>
      </c>
      <c r="B16" s="15" t="s">
        <v>131</v>
      </c>
      <c r="C16" s="13">
        <f t="shared" ref="C16:C58" si="0">E16+G16+I16</f>
        <v>7</v>
      </c>
      <c r="D16" s="13">
        <f t="shared" ref="D16:D58" si="1">F16+H16+J16</f>
        <v>7</v>
      </c>
      <c r="E16" s="13">
        <v>4</v>
      </c>
      <c r="F16" s="13">
        <v>4</v>
      </c>
      <c r="G16" s="13">
        <v>3</v>
      </c>
      <c r="H16" s="13">
        <v>3</v>
      </c>
      <c r="I16" s="13">
        <v>0</v>
      </c>
      <c r="J16" s="13">
        <v>0</v>
      </c>
    </row>
    <row r="17" spans="1:10" ht="30" customHeight="1">
      <c r="A17" s="4" t="s">
        <v>616</v>
      </c>
      <c r="B17" s="3" t="s">
        <v>133</v>
      </c>
      <c r="C17" s="5">
        <f t="shared" si="0"/>
        <v>4</v>
      </c>
      <c r="D17" s="5">
        <f t="shared" si="1"/>
        <v>4</v>
      </c>
      <c r="E17" s="5">
        <v>2</v>
      </c>
      <c r="F17" s="5">
        <v>2</v>
      </c>
      <c r="G17" s="5">
        <v>2</v>
      </c>
      <c r="H17" s="5">
        <v>2</v>
      </c>
      <c r="I17" s="5">
        <v>0</v>
      </c>
      <c r="J17" s="5">
        <v>0</v>
      </c>
    </row>
    <row r="18" spans="1:10" ht="30" customHeight="1">
      <c r="A18" s="4" t="s">
        <v>617</v>
      </c>
      <c r="B18" s="3" t="s">
        <v>618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30" customHeight="1">
      <c r="A19" s="4" t="s">
        <v>619</v>
      </c>
      <c r="B19" s="3" t="s">
        <v>620</v>
      </c>
      <c r="C19" s="5">
        <f t="shared" si="0"/>
        <v>4</v>
      </c>
      <c r="D19" s="5">
        <f t="shared" si="1"/>
        <v>4</v>
      </c>
      <c r="E19" s="5">
        <v>2</v>
      </c>
      <c r="F19" s="5">
        <v>2</v>
      </c>
      <c r="G19" s="5">
        <v>2</v>
      </c>
      <c r="H19" s="5">
        <v>2</v>
      </c>
      <c r="I19" s="5">
        <v>0</v>
      </c>
      <c r="J19" s="5">
        <v>0</v>
      </c>
    </row>
    <row r="20" spans="1:10" ht="30" customHeight="1">
      <c r="A20" s="4" t="s">
        <v>621</v>
      </c>
      <c r="B20" s="3" t="s">
        <v>622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0" customHeight="1">
      <c r="A21" s="4" t="s">
        <v>623</v>
      </c>
      <c r="B21" s="3" t="s">
        <v>624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0" customHeight="1">
      <c r="A22" s="4" t="s">
        <v>625</v>
      </c>
      <c r="B22" s="3" t="s">
        <v>626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30" customHeight="1">
      <c r="A23" s="4" t="s">
        <v>627</v>
      </c>
      <c r="B23" s="3" t="s">
        <v>628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0" customHeight="1">
      <c r="A24" s="4" t="s">
        <v>629</v>
      </c>
      <c r="B24" s="3" t="s">
        <v>630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0" customHeight="1">
      <c r="A25" s="4" t="s">
        <v>631</v>
      </c>
      <c r="B25" s="3" t="s">
        <v>632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0" customHeight="1">
      <c r="A26" s="4" t="s">
        <v>633</v>
      </c>
      <c r="B26" s="3" t="s">
        <v>135</v>
      </c>
      <c r="C26" s="5">
        <f t="shared" si="0"/>
        <v>0</v>
      </c>
      <c r="D26" s="5">
        <f t="shared" si="1"/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ht="30" customHeight="1">
      <c r="A27" s="4" t="s">
        <v>634</v>
      </c>
      <c r="B27" s="3" t="s">
        <v>635</v>
      </c>
      <c r="C27" s="5">
        <f t="shared" si="0"/>
        <v>0</v>
      </c>
      <c r="D27" s="5">
        <f t="shared" si="1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0" customHeight="1">
      <c r="A28" s="4" t="s">
        <v>636</v>
      </c>
      <c r="B28" s="3" t="s">
        <v>378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0" customHeight="1">
      <c r="A29" s="4" t="s">
        <v>637</v>
      </c>
      <c r="B29" s="3" t="s">
        <v>380</v>
      </c>
      <c r="C29" s="5">
        <f t="shared" si="0"/>
        <v>3</v>
      </c>
      <c r="D29" s="5">
        <f t="shared" si="1"/>
        <v>3</v>
      </c>
      <c r="E29" s="5">
        <v>2</v>
      </c>
      <c r="F29" s="5">
        <v>2</v>
      </c>
      <c r="G29" s="5">
        <v>1</v>
      </c>
      <c r="H29" s="5">
        <v>1</v>
      </c>
      <c r="I29" s="5">
        <v>0</v>
      </c>
      <c r="J29" s="5">
        <v>0</v>
      </c>
    </row>
    <row r="30" spans="1:10" ht="30" customHeight="1">
      <c r="A30" s="4" t="s">
        <v>638</v>
      </c>
      <c r="B30" s="3" t="s">
        <v>382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30" customHeight="1">
      <c r="A31" s="4" t="s">
        <v>639</v>
      </c>
      <c r="B31" s="3" t="s">
        <v>640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0" customHeight="1">
      <c r="A32" s="4" t="s">
        <v>641</v>
      </c>
      <c r="B32" s="3" t="s">
        <v>384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0" customHeight="1">
      <c r="A33" s="4" t="s">
        <v>642</v>
      </c>
      <c r="B33" s="3" t="s">
        <v>643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>
      <c r="A34" s="4" t="s">
        <v>644</v>
      </c>
      <c r="B34" s="3" t="s">
        <v>645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30" customHeight="1">
      <c r="A35" s="14" t="s">
        <v>646</v>
      </c>
      <c r="B35" s="15" t="s">
        <v>283</v>
      </c>
      <c r="C35" s="13">
        <f t="shared" si="0"/>
        <v>0</v>
      </c>
      <c r="D35" s="13">
        <f t="shared" si="1"/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</row>
    <row r="36" spans="1:10" ht="30" customHeight="1">
      <c r="A36" s="4" t="s">
        <v>647</v>
      </c>
      <c r="B36" s="3" t="s">
        <v>386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30" customHeight="1">
      <c r="A37" s="4" t="s">
        <v>648</v>
      </c>
      <c r="B37" s="3" t="s">
        <v>649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30" customHeight="1">
      <c r="A38" s="4" t="s">
        <v>650</v>
      </c>
      <c r="B38" s="3" t="s">
        <v>651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30" customHeight="1">
      <c r="A39" s="4" t="s">
        <v>652</v>
      </c>
      <c r="B39" s="3" t="s">
        <v>653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ht="30" customHeight="1">
      <c r="A40" s="4" t="s">
        <v>654</v>
      </c>
      <c r="B40" s="3" t="s">
        <v>655</v>
      </c>
      <c r="C40" s="5">
        <f t="shared" si="0"/>
        <v>0</v>
      </c>
      <c r="D40" s="5">
        <f t="shared" si="1"/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30" customHeight="1">
      <c r="A41" s="4" t="s">
        <v>656</v>
      </c>
      <c r="B41" s="3" t="s">
        <v>657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30" customHeight="1">
      <c r="A42" s="4" t="s">
        <v>658</v>
      </c>
      <c r="B42" s="3" t="s">
        <v>388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30" customHeight="1">
      <c r="A43" s="4" t="s">
        <v>659</v>
      </c>
      <c r="B43" s="3" t="s">
        <v>660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ht="30" customHeight="1">
      <c r="A44" s="4" t="s">
        <v>661</v>
      </c>
      <c r="B44" s="3" t="s">
        <v>662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30" customHeight="1">
      <c r="A45" s="4" t="s">
        <v>663</v>
      </c>
      <c r="B45" s="3" t="s">
        <v>664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</row>
    <row r="46" spans="1:10" ht="30" customHeight="1">
      <c r="A46" s="4" t="s">
        <v>665</v>
      </c>
      <c r="B46" s="3" t="s">
        <v>666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30" customHeight="1">
      <c r="A47" s="4" t="s">
        <v>667</v>
      </c>
      <c r="B47" s="3" t="s">
        <v>668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ht="30" customHeight="1">
      <c r="A48" s="4" t="s">
        <v>669</v>
      </c>
      <c r="B48" s="3" t="s">
        <v>670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30" customHeight="1">
      <c r="A49" s="14" t="s">
        <v>671</v>
      </c>
      <c r="B49" s="15" t="s">
        <v>285</v>
      </c>
      <c r="C49" s="13">
        <f t="shared" si="0"/>
        <v>0</v>
      </c>
      <c r="D49" s="13">
        <f t="shared" si="1"/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</row>
    <row r="50" spans="1:10" ht="30" customHeight="1">
      <c r="A50" s="4" t="s">
        <v>672</v>
      </c>
      <c r="B50" s="3" t="s">
        <v>287</v>
      </c>
      <c r="C50" s="5">
        <f t="shared" si="0"/>
        <v>0</v>
      </c>
      <c r="D50" s="5">
        <f t="shared" si="1"/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30" customHeight="1">
      <c r="A51" s="4" t="s">
        <v>673</v>
      </c>
      <c r="B51" s="3" t="s">
        <v>289</v>
      </c>
      <c r="C51" s="5">
        <f t="shared" si="0"/>
        <v>0</v>
      </c>
      <c r="D51" s="5">
        <f t="shared" si="1"/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</row>
    <row r="52" spans="1:10" ht="30" customHeight="1">
      <c r="A52" s="4" t="s">
        <v>674</v>
      </c>
      <c r="B52" s="3" t="s">
        <v>291</v>
      </c>
      <c r="C52" s="5">
        <f t="shared" si="0"/>
        <v>0</v>
      </c>
      <c r="D52" s="5">
        <f t="shared" si="1"/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30" customHeight="1">
      <c r="A53" s="4" t="s">
        <v>675</v>
      </c>
      <c r="B53" s="3" t="s">
        <v>293</v>
      </c>
      <c r="C53" s="5">
        <f t="shared" si="0"/>
        <v>0</v>
      </c>
      <c r="D53" s="5">
        <f t="shared" si="1"/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30" customHeight="1">
      <c r="A54" s="4" t="s">
        <v>676</v>
      </c>
      <c r="B54" s="3" t="s">
        <v>677</v>
      </c>
      <c r="C54" s="5">
        <f t="shared" si="0"/>
        <v>0</v>
      </c>
      <c r="D54" s="5">
        <f t="shared" si="1"/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30" customHeight="1">
      <c r="A55" s="4" t="s">
        <v>678</v>
      </c>
      <c r="B55" s="3" t="s">
        <v>679</v>
      </c>
      <c r="C55" s="5">
        <f t="shared" si="0"/>
        <v>0</v>
      </c>
      <c r="D55" s="5">
        <f t="shared" si="1"/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</row>
    <row r="56" spans="1:10" ht="30" customHeight="1">
      <c r="A56" s="4" t="s">
        <v>680</v>
      </c>
      <c r="B56" s="3" t="s">
        <v>681</v>
      </c>
      <c r="C56" s="5">
        <f t="shared" si="0"/>
        <v>0</v>
      </c>
      <c r="D56" s="5">
        <f t="shared" si="1"/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0" ht="30" customHeight="1">
      <c r="A57" s="4" t="s">
        <v>682</v>
      </c>
      <c r="B57" s="3" t="s">
        <v>683</v>
      </c>
      <c r="C57" s="5">
        <f t="shared" si="0"/>
        <v>0</v>
      </c>
      <c r="D57" s="5">
        <f t="shared" si="1"/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</row>
    <row r="58" spans="1:10" ht="30" customHeight="1">
      <c r="A58" s="4" t="s">
        <v>684</v>
      </c>
      <c r="B58" s="3" t="s">
        <v>685</v>
      </c>
      <c r="C58" s="5">
        <f t="shared" si="0"/>
        <v>0</v>
      </c>
      <c r="D58" s="5">
        <f t="shared" si="1"/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0" ht="20.100000000000001" customHeight="1">
      <c r="A59" s="12" t="s">
        <v>136</v>
      </c>
      <c r="B59" s="15" t="s">
        <v>137</v>
      </c>
      <c r="C59" s="13">
        <f>VLOOKUP("1000",B:U,2,0) + VLOOKUP("2000",B:U,2,0) + VLOOKUP("3000",B:U,2,0)</f>
        <v>7</v>
      </c>
      <c r="D59" s="13">
        <f>VLOOKUP("1000",B:U,3,0) + VLOOKUP("2000",B:U,3,0) + VLOOKUP("3000",B:U,3,0)</f>
        <v>7</v>
      </c>
      <c r="E59" s="13">
        <f>VLOOKUP("1000",B:U,4,0) + VLOOKUP("2000",B:U,4,0) + VLOOKUP("3000",B:U,4,0)</f>
        <v>4</v>
      </c>
      <c r="F59" s="13">
        <f>VLOOKUP("1000",B:U,5,0) + VLOOKUP("2000",B:U,5,0) + VLOOKUP("3000",B:U,5,0)</f>
        <v>4</v>
      </c>
      <c r="G59" s="13">
        <f>VLOOKUP("1000",B:U,6,0) + VLOOKUP("2000",B:U,6,0) + VLOOKUP("3000",B:U,6,0)</f>
        <v>3</v>
      </c>
      <c r="H59" s="13">
        <f>VLOOKUP("1000",B:U,7,0) + VLOOKUP("2000",B:U,7,0) + VLOOKUP("3000",B:U,7,0)</f>
        <v>3</v>
      </c>
      <c r="I59" s="13">
        <f>VLOOKUP("1000",B:U,8,0) + VLOOKUP("2000",B:U,8,0) + VLOOKUP("3000",B:U,8,0)</f>
        <v>0</v>
      </c>
      <c r="J59" s="13">
        <f>VLOOKUP("1000",B:U,9,0) + VLOOKUP("2000",B:U,9,0) + VLOOKUP("3000",B:U,9,0)</f>
        <v>0</v>
      </c>
    </row>
  </sheetData>
  <sheetProtection sheet="1" objects="1" scenarios="1"/>
  <mergeCells count="19">
    <mergeCell ref="A11:A14"/>
    <mergeCell ref="B11:B14"/>
    <mergeCell ref="C11:J11"/>
    <mergeCell ref="C12:D13"/>
    <mergeCell ref="E12:J12"/>
    <mergeCell ref="E13:F13"/>
    <mergeCell ref="G13:H13"/>
    <mergeCell ref="I13:J13"/>
    <mergeCell ref="A8:B8"/>
    <mergeCell ref="C8:G8"/>
    <mergeCell ref="A9:B9"/>
    <mergeCell ref="C9:G9"/>
    <mergeCell ref="A10:J10"/>
    <mergeCell ref="A1:J1"/>
    <mergeCell ref="A2:J2"/>
    <mergeCell ref="A6:B6"/>
    <mergeCell ref="C6:G6"/>
    <mergeCell ref="A7:B7"/>
    <mergeCell ref="C7:G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/>
  </sheetViews>
  <sheetFormatPr defaultRowHeight="10.5"/>
  <cols>
    <col min="1" max="1" width="66.85546875" customWidth="1"/>
    <col min="2" max="11" width="24.85546875" customWidth="1"/>
  </cols>
  <sheetData>
    <row r="1" spans="1:11" ht="50.1" customHeight="1">
      <c r="A1" s="1" t="s">
        <v>686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>
      <c r="A2" s="23" t="s">
        <v>63</v>
      </c>
      <c r="B2" s="23" t="s">
        <v>64</v>
      </c>
      <c r="C2" s="23" t="s">
        <v>447</v>
      </c>
      <c r="D2" s="23"/>
      <c r="E2" s="23"/>
      <c r="F2" s="23"/>
      <c r="G2" s="23" t="s">
        <v>448</v>
      </c>
      <c r="H2" s="23"/>
      <c r="I2" s="23"/>
      <c r="J2" s="23"/>
      <c r="K2" s="23"/>
    </row>
    <row r="3" spans="1:11" ht="30" customHeight="1">
      <c r="A3" s="23"/>
      <c r="B3" s="23"/>
      <c r="C3" s="23" t="s">
        <v>227</v>
      </c>
      <c r="D3" s="23" t="s">
        <v>270</v>
      </c>
      <c r="E3" s="23"/>
      <c r="F3" s="23"/>
      <c r="G3" s="23" t="s">
        <v>227</v>
      </c>
      <c r="H3" s="23" t="s">
        <v>270</v>
      </c>
      <c r="I3" s="23"/>
      <c r="J3" s="23"/>
      <c r="K3" s="23"/>
    </row>
    <row r="4" spans="1:11" ht="30" customHeight="1">
      <c r="A4" s="23"/>
      <c r="B4" s="23"/>
      <c r="C4" s="23"/>
      <c r="D4" s="3" t="s">
        <v>453</v>
      </c>
      <c r="E4" s="3" t="s">
        <v>454</v>
      </c>
      <c r="F4" s="3" t="s">
        <v>476</v>
      </c>
      <c r="G4" s="23"/>
      <c r="H4" s="3" t="s">
        <v>456</v>
      </c>
      <c r="I4" s="3" t="s">
        <v>687</v>
      </c>
      <c r="J4" s="3" t="s">
        <v>688</v>
      </c>
      <c r="K4" s="3" t="s">
        <v>689</v>
      </c>
    </row>
    <row r="5" spans="1:11" ht="20.100000000000001" customHeight="1">
      <c r="A5" s="23" t="s">
        <v>70</v>
      </c>
      <c r="B5" s="23" t="s">
        <v>71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155</v>
      </c>
      <c r="H5" s="3" t="s">
        <v>156</v>
      </c>
      <c r="I5" s="3" t="s">
        <v>157</v>
      </c>
      <c r="J5" s="3" t="s">
        <v>158</v>
      </c>
      <c r="K5" s="3" t="s">
        <v>159</v>
      </c>
    </row>
    <row r="6" spans="1:11" ht="30" customHeight="1">
      <c r="A6" s="14" t="s">
        <v>615</v>
      </c>
      <c r="B6" s="15" t="s">
        <v>131</v>
      </c>
      <c r="C6" s="13">
        <f t="shared" ref="C6:C48" si="0">D6+E6+F6</f>
        <v>0</v>
      </c>
      <c r="D6" s="13">
        <v>0</v>
      </c>
      <c r="E6" s="13">
        <v>0</v>
      </c>
      <c r="F6" s="13">
        <v>0</v>
      </c>
      <c r="G6" s="13">
        <f t="shared" ref="G6:G48" si="1">H6+I6+J6+K6</f>
        <v>0</v>
      </c>
      <c r="H6" s="13">
        <v>0</v>
      </c>
      <c r="I6" s="13">
        <v>0</v>
      </c>
      <c r="J6" s="13">
        <v>0</v>
      </c>
      <c r="K6" s="13">
        <v>0</v>
      </c>
    </row>
    <row r="7" spans="1:11" ht="30" customHeight="1">
      <c r="A7" s="4" t="s">
        <v>616</v>
      </c>
      <c r="B7" s="3" t="s">
        <v>133</v>
      </c>
      <c r="C7" s="5">
        <f t="shared" si="0"/>
        <v>0</v>
      </c>
      <c r="D7" s="5">
        <v>0</v>
      </c>
      <c r="E7" s="5">
        <v>0</v>
      </c>
      <c r="F7" s="5">
        <v>0</v>
      </c>
      <c r="G7" s="5">
        <f t="shared" si="1"/>
        <v>0</v>
      </c>
      <c r="H7" s="5">
        <v>0</v>
      </c>
      <c r="I7" s="5">
        <v>0</v>
      </c>
      <c r="J7" s="5">
        <v>0</v>
      </c>
      <c r="K7" s="5">
        <v>0</v>
      </c>
    </row>
    <row r="8" spans="1:11" ht="30" customHeight="1">
      <c r="A8" s="4" t="s">
        <v>617</v>
      </c>
      <c r="B8" s="3" t="s">
        <v>618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f t="shared" si="1"/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>
      <c r="A9" s="4" t="s">
        <v>619</v>
      </c>
      <c r="B9" s="3" t="s">
        <v>620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f t="shared" si="1"/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>
      <c r="A10" s="4" t="s">
        <v>621</v>
      </c>
      <c r="B10" s="3" t="s">
        <v>622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f t="shared" si="1"/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>
      <c r="A11" s="4" t="s">
        <v>623</v>
      </c>
      <c r="B11" s="3" t="s">
        <v>624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f t="shared" si="1"/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30" customHeight="1">
      <c r="A12" s="4" t="s">
        <v>625</v>
      </c>
      <c r="B12" s="3" t="s">
        <v>626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f t="shared" si="1"/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>
      <c r="A13" s="4" t="s">
        <v>627</v>
      </c>
      <c r="B13" s="3" t="s">
        <v>628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f t="shared" si="1"/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>
      <c r="A14" s="4" t="s">
        <v>629</v>
      </c>
      <c r="B14" s="3" t="s">
        <v>630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f t="shared" si="1"/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>
      <c r="A15" s="4" t="s">
        <v>631</v>
      </c>
      <c r="B15" s="3" t="s">
        <v>632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f t="shared" si="1"/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30" customHeight="1">
      <c r="A16" s="4" t="s">
        <v>633</v>
      </c>
      <c r="B16" s="3" t="s">
        <v>135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f t="shared" si="1"/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>
      <c r="A17" s="4" t="s">
        <v>634</v>
      </c>
      <c r="B17" s="3" t="s">
        <v>635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f t="shared" si="1"/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>
      <c r="A18" s="4" t="s">
        <v>636</v>
      </c>
      <c r="B18" s="3" t="s">
        <v>378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f t="shared" si="1"/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>
      <c r="A19" s="4" t="s">
        <v>637</v>
      </c>
      <c r="B19" s="3" t="s">
        <v>380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f t="shared" si="1"/>
        <v>0</v>
      </c>
      <c r="H19" s="5">
        <v>0</v>
      </c>
      <c r="I19" s="5">
        <v>0</v>
      </c>
      <c r="J19" s="5">
        <v>0</v>
      </c>
      <c r="K19" s="5">
        <v>0</v>
      </c>
    </row>
    <row r="20" spans="1:11" ht="30" customHeight="1">
      <c r="A20" s="4" t="s">
        <v>638</v>
      </c>
      <c r="B20" s="3" t="s">
        <v>382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f t="shared" si="1"/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>
      <c r="A21" s="4" t="s">
        <v>639</v>
      </c>
      <c r="B21" s="3" t="s">
        <v>640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f t="shared" si="1"/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>
      <c r="A22" s="4" t="s">
        <v>641</v>
      </c>
      <c r="B22" s="3" t="s">
        <v>384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f t="shared" si="1"/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30" customHeight="1">
      <c r="A23" s="4" t="s">
        <v>642</v>
      </c>
      <c r="B23" s="3" t="s">
        <v>643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f t="shared" si="1"/>
        <v>0</v>
      </c>
      <c r="H23" s="5">
        <v>0</v>
      </c>
      <c r="I23" s="5">
        <v>0</v>
      </c>
      <c r="J23" s="5">
        <v>0</v>
      </c>
      <c r="K23" s="5">
        <v>0</v>
      </c>
    </row>
    <row r="24" spans="1:11" ht="30" customHeight="1">
      <c r="A24" s="4" t="s">
        <v>644</v>
      </c>
      <c r="B24" s="3" t="s">
        <v>645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f t="shared" si="1"/>
        <v>0</v>
      </c>
      <c r="H24" s="5">
        <v>0</v>
      </c>
      <c r="I24" s="5">
        <v>0</v>
      </c>
      <c r="J24" s="5">
        <v>0</v>
      </c>
      <c r="K24" s="5">
        <v>0</v>
      </c>
    </row>
    <row r="25" spans="1:11" ht="30" customHeight="1">
      <c r="A25" s="14" t="s">
        <v>646</v>
      </c>
      <c r="B25" s="15" t="s">
        <v>283</v>
      </c>
      <c r="C25" s="13">
        <f t="shared" si="0"/>
        <v>0</v>
      </c>
      <c r="D25" s="13">
        <v>0</v>
      </c>
      <c r="E25" s="13">
        <v>0</v>
      </c>
      <c r="F25" s="13">
        <v>0</v>
      </c>
      <c r="G25" s="13">
        <f t="shared" si="1"/>
        <v>0</v>
      </c>
      <c r="H25" s="13">
        <v>0</v>
      </c>
      <c r="I25" s="13">
        <v>0</v>
      </c>
      <c r="J25" s="13">
        <v>0</v>
      </c>
      <c r="K25" s="13">
        <v>0</v>
      </c>
    </row>
    <row r="26" spans="1:11" ht="30" customHeight="1">
      <c r="A26" s="4" t="s">
        <v>647</v>
      </c>
      <c r="B26" s="3" t="s">
        <v>386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f t="shared" si="1"/>
        <v>0</v>
      </c>
      <c r="H26" s="5">
        <v>0</v>
      </c>
      <c r="I26" s="5">
        <v>0</v>
      </c>
      <c r="J26" s="5">
        <v>0</v>
      </c>
      <c r="K26" s="5">
        <v>0</v>
      </c>
    </row>
    <row r="27" spans="1:11" ht="30" customHeight="1">
      <c r="A27" s="4" t="s">
        <v>648</v>
      </c>
      <c r="B27" s="3" t="s">
        <v>649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f t="shared" si="1"/>
        <v>0</v>
      </c>
      <c r="H27" s="5">
        <v>0</v>
      </c>
      <c r="I27" s="5">
        <v>0</v>
      </c>
      <c r="J27" s="5">
        <v>0</v>
      </c>
      <c r="K27" s="5">
        <v>0</v>
      </c>
    </row>
    <row r="28" spans="1:11" ht="30" customHeight="1">
      <c r="A28" s="4" t="s">
        <v>650</v>
      </c>
      <c r="B28" s="3" t="s">
        <v>651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f t="shared" si="1"/>
        <v>0</v>
      </c>
      <c r="H28" s="5">
        <v>0</v>
      </c>
      <c r="I28" s="5">
        <v>0</v>
      </c>
      <c r="J28" s="5">
        <v>0</v>
      </c>
      <c r="K28" s="5">
        <v>0</v>
      </c>
    </row>
    <row r="29" spans="1:11" ht="30" customHeight="1">
      <c r="A29" s="4" t="s">
        <v>652</v>
      </c>
      <c r="B29" s="3" t="s">
        <v>653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f t="shared" si="1"/>
        <v>0</v>
      </c>
      <c r="H29" s="5">
        <v>0</v>
      </c>
      <c r="I29" s="5">
        <v>0</v>
      </c>
      <c r="J29" s="5">
        <v>0</v>
      </c>
      <c r="K29" s="5">
        <v>0</v>
      </c>
    </row>
    <row r="30" spans="1:11" ht="30" customHeight="1">
      <c r="A30" s="4" t="s">
        <v>654</v>
      </c>
      <c r="B30" s="3" t="s">
        <v>655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f t="shared" si="1"/>
        <v>0</v>
      </c>
      <c r="H30" s="5">
        <v>0</v>
      </c>
      <c r="I30" s="5">
        <v>0</v>
      </c>
      <c r="J30" s="5">
        <v>0</v>
      </c>
      <c r="K30" s="5">
        <v>0</v>
      </c>
    </row>
    <row r="31" spans="1:11" ht="30" customHeight="1">
      <c r="A31" s="4" t="s">
        <v>656</v>
      </c>
      <c r="B31" s="3" t="s">
        <v>657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f t="shared" si="1"/>
        <v>0</v>
      </c>
      <c r="H31" s="5">
        <v>0</v>
      </c>
      <c r="I31" s="5">
        <v>0</v>
      </c>
      <c r="J31" s="5">
        <v>0</v>
      </c>
      <c r="K31" s="5">
        <v>0</v>
      </c>
    </row>
    <row r="32" spans="1:11" ht="30" customHeight="1">
      <c r="A32" s="4" t="s">
        <v>658</v>
      </c>
      <c r="B32" s="3" t="s">
        <v>388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f t="shared" si="1"/>
        <v>0</v>
      </c>
      <c r="H32" s="5">
        <v>0</v>
      </c>
      <c r="I32" s="5">
        <v>0</v>
      </c>
      <c r="J32" s="5">
        <v>0</v>
      </c>
      <c r="K32" s="5">
        <v>0</v>
      </c>
    </row>
    <row r="33" spans="1:11" ht="30" customHeight="1">
      <c r="A33" s="4" t="s">
        <v>659</v>
      </c>
      <c r="B33" s="3" t="s">
        <v>660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f t="shared" si="1"/>
        <v>0</v>
      </c>
      <c r="H33" s="5">
        <v>0</v>
      </c>
      <c r="I33" s="5">
        <v>0</v>
      </c>
      <c r="J33" s="5">
        <v>0</v>
      </c>
      <c r="K33" s="5">
        <v>0</v>
      </c>
    </row>
    <row r="34" spans="1:11" ht="30" customHeight="1">
      <c r="A34" s="4" t="s">
        <v>661</v>
      </c>
      <c r="B34" s="3" t="s">
        <v>662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f t="shared" si="1"/>
        <v>0</v>
      </c>
      <c r="H34" s="5">
        <v>0</v>
      </c>
      <c r="I34" s="5">
        <v>0</v>
      </c>
      <c r="J34" s="5">
        <v>0</v>
      </c>
      <c r="K34" s="5">
        <v>0</v>
      </c>
    </row>
    <row r="35" spans="1:11" ht="30" customHeight="1">
      <c r="A35" s="4" t="s">
        <v>663</v>
      </c>
      <c r="B35" s="3" t="s">
        <v>664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f t="shared" si="1"/>
        <v>0</v>
      </c>
      <c r="H35" s="5">
        <v>0</v>
      </c>
      <c r="I35" s="5">
        <v>0</v>
      </c>
      <c r="J35" s="5">
        <v>0</v>
      </c>
      <c r="K35" s="5">
        <v>0</v>
      </c>
    </row>
    <row r="36" spans="1:11" ht="30" customHeight="1">
      <c r="A36" s="4" t="s">
        <v>665</v>
      </c>
      <c r="B36" s="3" t="s">
        <v>666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f t="shared" si="1"/>
        <v>0</v>
      </c>
      <c r="H36" s="5">
        <v>0</v>
      </c>
      <c r="I36" s="5">
        <v>0</v>
      </c>
      <c r="J36" s="5">
        <v>0</v>
      </c>
      <c r="K36" s="5">
        <v>0</v>
      </c>
    </row>
    <row r="37" spans="1:11" ht="30" customHeight="1">
      <c r="A37" s="4" t="s">
        <v>667</v>
      </c>
      <c r="B37" s="3" t="s">
        <v>668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f t="shared" si="1"/>
        <v>0</v>
      </c>
      <c r="H37" s="5">
        <v>0</v>
      </c>
      <c r="I37" s="5">
        <v>0</v>
      </c>
      <c r="J37" s="5">
        <v>0</v>
      </c>
      <c r="K37" s="5">
        <v>0</v>
      </c>
    </row>
    <row r="38" spans="1:11" ht="30" customHeight="1">
      <c r="A38" s="4" t="s">
        <v>669</v>
      </c>
      <c r="B38" s="3" t="s">
        <v>670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f t="shared" si="1"/>
        <v>0</v>
      </c>
      <c r="H38" s="5">
        <v>0</v>
      </c>
      <c r="I38" s="5">
        <v>0</v>
      </c>
      <c r="J38" s="5">
        <v>0</v>
      </c>
      <c r="K38" s="5">
        <v>0</v>
      </c>
    </row>
    <row r="39" spans="1:11" ht="30" customHeight="1">
      <c r="A39" s="14" t="s">
        <v>671</v>
      </c>
      <c r="B39" s="15" t="s">
        <v>285</v>
      </c>
      <c r="C39" s="13">
        <f t="shared" si="0"/>
        <v>0</v>
      </c>
      <c r="D39" s="13">
        <v>0</v>
      </c>
      <c r="E39" s="13">
        <v>0</v>
      </c>
      <c r="F39" s="13">
        <v>0</v>
      </c>
      <c r="G39" s="13">
        <f t="shared" si="1"/>
        <v>0</v>
      </c>
      <c r="H39" s="13">
        <v>0</v>
      </c>
      <c r="I39" s="13">
        <v>0</v>
      </c>
      <c r="J39" s="13">
        <v>0</v>
      </c>
      <c r="K39" s="13">
        <v>0</v>
      </c>
    </row>
    <row r="40" spans="1:11" ht="30" customHeight="1">
      <c r="A40" s="4" t="s">
        <v>672</v>
      </c>
      <c r="B40" s="3" t="s">
        <v>287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f t="shared" si="1"/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30" customHeight="1">
      <c r="A41" s="4" t="s">
        <v>673</v>
      </c>
      <c r="B41" s="3" t="s">
        <v>289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f t="shared" si="1"/>
        <v>0</v>
      </c>
      <c r="H41" s="5">
        <v>0</v>
      </c>
      <c r="I41" s="5">
        <v>0</v>
      </c>
      <c r="J41" s="5">
        <v>0</v>
      </c>
      <c r="K41" s="5">
        <v>0</v>
      </c>
    </row>
    <row r="42" spans="1:11" ht="30" customHeight="1">
      <c r="A42" s="4" t="s">
        <v>674</v>
      </c>
      <c r="B42" s="3" t="s">
        <v>291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f t="shared" si="1"/>
        <v>0</v>
      </c>
      <c r="H42" s="5">
        <v>0</v>
      </c>
      <c r="I42" s="5">
        <v>0</v>
      </c>
      <c r="J42" s="5">
        <v>0</v>
      </c>
      <c r="K42" s="5">
        <v>0</v>
      </c>
    </row>
    <row r="43" spans="1:11" ht="30" customHeight="1">
      <c r="A43" s="4" t="s">
        <v>675</v>
      </c>
      <c r="B43" s="3" t="s">
        <v>293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f t="shared" si="1"/>
        <v>0</v>
      </c>
      <c r="H43" s="5">
        <v>0</v>
      </c>
      <c r="I43" s="5">
        <v>0</v>
      </c>
      <c r="J43" s="5">
        <v>0</v>
      </c>
      <c r="K43" s="5">
        <v>0</v>
      </c>
    </row>
    <row r="44" spans="1:11" ht="30" customHeight="1">
      <c r="A44" s="4" t="s">
        <v>676</v>
      </c>
      <c r="B44" s="3" t="s">
        <v>677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f t="shared" si="1"/>
        <v>0</v>
      </c>
      <c r="H44" s="5">
        <v>0</v>
      </c>
      <c r="I44" s="5">
        <v>0</v>
      </c>
      <c r="J44" s="5">
        <v>0</v>
      </c>
      <c r="K44" s="5">
        <v>0</v>
      </c>
    </row>
    <row r="45" spans="1:11" ht="30" customHeight="1">
      <c r="A45" s="4" t="s">
        <v>678</v>
      </c>
      <c r="B45" s="3" t="s">
        <v>679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f t="shared" si="1"/>
        <v>0</v>
      </c>
      <c r="H45" s="5">
        <v>0</v>
      </c>
      <c r="I45" s="5">
        <v>0</v>
      </c>
      <c r="J45" s="5">
        <v>0</v>
      </c>
      <c r="K45" s="5">
        <v>0</v>
      </c>
    </row>
    <row r="46" spans="1:11" ht="30" customHeight="1">
      <c r="A46" s="4" t="s">
        <v>680</v>
      </c>
      <c r="B46" s="3" t="s">
        <v>681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f t="shared" si="1"/>
        <v>0</v>
      </c>
      <c r="H46" s="5">
        <v>0</v>
      </c>
      <c r="I46" s="5">
        <v>0</v>
      </c>
      <c r="J46" s="5">
        <v>0</v>
      </c>
      <c r="K46" s="5">
        <v>0</v>
      </c>
    </row>
    <row r="47" spans="1:11" ht="30" customHeight="1">
      <c r="A47" s="4" t="s">
        <v>682</v>
      </c>
      <c r="B47" s="3" t="s">
        <v>683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f t="shared" si="1"/>
        <v>0</v>
      </c>
      <c r="H47" s="5">
        <v>0</v>
      </c>
      <c r="I47" s="5">
        <v>0</v>
      </c>
      <c r="J47" s="5">
        <v>0</v>
      </c>
      <c r="K47" s="5">
        <v>0</v>
      </c>
    </row>
    <row r="48" spans="1:11" ht="30" customHeight="1">
      <c r="A48" s="4" t="s">
        <v>684</v>
      </c>
      <c r="B48" s="3" t="s">
        <v>685</v>
      </c>
      <c r="C48" s="5">
        <f t="shared" si="0"/>
        <v>0</v>
      </c>
      <c r="D48" s="5">
        <v>0</v>
      </c>
      <c r="E48" s="5">
        <v>0</v>
      </c>
      <c r="F48" s="5">
        <v>0</v>
      </c>
      <c r="G48" s="5">
        <f t="shared" si="1"/>
        <v>0</v>
      </c>
      <c r="H48" s="5">
        <v>0</v>
      </c>
      <c r="I48" s="5">
        <v>0</v>
      </c>
      <c r="J48" s="5">
        <v>0</v>
      </c>
      <c r="K48" s="5">
        <v>0</v>
      </c>
    </row>
    <row r="49" spans="1:10" ht="20.100000000000001" customHeight="1">
      <c r="A49" s="12" t="s">
        <v>136</v>
      </c>
      <c r="B49" s="15" t="s">
        <v>137</v>
      </c>
      <c r="C49" s="13">
        <f>VLOOKUP("1000",B:U,2,0) + VLOOKUP("2000",B:U,2,0) + VLOOKUP("3000",B:U,2,0)</f>
        <v>0</v>
      </c>
      <c r="D49" s="13">
        <f>VLOOKUP("1000",B:U,3,0) + VLOOKUP("2000",B:U,3,0) + VLOOKUP("3000",B:U,3,0)</f>
        <v>0</v>
      </c>
      <c r="E49" s="13">
        <f>VLOOKUP("1000",B:U,4,0) + VLOOKUP("2000",B:U,4,0) + VLOOKUP("3000",B:U,4,0)</f>
        <v>0</v>
      </c>
      <c r="F49" s="13">
        <f>VLOOKUP("1000",B:U,5,0) + VLOOKUP("2000",B:U,5,0) + VLOOKUP("3000",B:U,5,0)</f>
        <v>0</v>
      </c>
      <c r="G49" s="13">
        <f>VLOOKUP("1000",B:U,6,0) + VLOOKUP("2000",B:U,6,0) + VLOOKUP("3000",B:U,6,0)</f>
        <v>0</v>
      </c>
      <c r="H49" s="13">
        <f>VLOOKUP("1000",B:U,7,0) + VLOOKUP("2000",B:U,7,0) + VLOOKUP("3000",B:U,7,0)</f>
        <v>0</v>
      </c>
      <c r="I49" s="13">
        <f>VLOOKUP("1000",B:U,8,0) + VLOOKUP("2000",B:U,8,0) + VLOOKUP("3000",B:U,8,0)</f>
        <v>0</v>
      </c>
      <c r="J49" s="13">
        <f>VLOOKUP("1000",B:U,9,0) + VLOOKUP("2000",B:U,9,0) + VLOOKUP("3000",B:U,9,0)</f>
        <v>0</v>
      </c>
    </row>
  </sheetData>
  <sheetProtection sheet="1" objects="1" scenarios="1"/>
  <mergeCells count="9">
    <mergeCell ref="A1:K1"/>
    <mergeCell ref="A2:A5"/>
    <mergeCell ref="B2:B5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workbookViewId="0"/>
  </sheetViews>
  <sheetFormatPr defaultRowHeight="10.5"/>
  <cols>
    <col min="1" max="1" width="66.85546875" customWidth="1"/>
    <col min="2" max="26" width="17.140625" customWidth="1"/>
  </cols>
  <sheetData>
    <row r="1" spans="1:26" ht="50.1" customHeight="1">
      <c r="A1" s="1" t="s">
        <v>690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23" t="s">
        <v>63</v>
      </c>
      <c r="B2" s="23" t="s">
        <v>64</v>
      </c>
      <c r="C2" s="23" t="s">
        <v>691</v>
      </c>
      <c r="D2" s="23"/>
      <c r="E2" s="23"/>
      <c r="F2" s="23"/>
      <c r="G2" s="23"/>
      <c r="H2" s="23"/>
      <c r="I2" s="23"/>
      <c r="J2" s="23"/>
      <c r="K2" s="23" t="s">
        <v>692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0" customHeight="1">
      <c r="A3" s="23"/>
      <c r="B3" s="23"/>
      <c r="C3" s="23"/>
      <c r="D3" s="24"/>
      <c r="E3" s="24"/>
      <c r="F3" s="24"/>
      <c r="G3" s="24"/>
      <c r="H3" s="24"/>
      <c r="I3" s="24"/>
      <c r="J3" s="24"/>
      <c r="K3" s="23" t="s">
        <v>693</v>
      </c>
      <c r="L3" s="23"/>
      <c r="M3" s="23"/>
      <c r="N3" s="23"/>
      <c r="O3" s="23"/>
      <c r="P3" s="23"/>
      <c r="Q3" s="23"/>
      <c r="R3" s="23"/>
      <c r="S3" s="23" t="s">
        <v>694</v>
      </c>
      <c r="T3" s="23"/>
      <c r="U3" s="23"/>
      <c r="V3" s="23"/>
      <c r="W3" s="23"/>
      <c r="X3" s="23"/>
      <c r="Y3" s="23"/>
      <c r="Z3" s="23"/>
    </row>
    <row r="4" spans="1:26" ht="30" customHeight="1">
      <c r="A4" s="23"/>
      <c r="B4" s="23"/>
      <c r="C4" s="23" t="s">
        <v>227</v>
      </c>
      <c r="D4" s="23"/>
      <c r="E4" s="23" t="s">
        <v>270</v>
      </c>
      <c r="F4" s="23"/>
      <c r="G4" s="23"/>
      <c r="H4" s="23"/>
      <c r="I4" s="23"/>
      <c r="J4" s="23"/>
      <c r="K4" s="23" t="s">
        <v>227</v>
      </c>
      <c r="L4" s="23"/>
      <c r="M4" s="23" t="s">
        <v>270</v>
      </c>
      <c r="N4" s="23"/>
      <c r="O4" s="23"/>
      <c r="P4" s="23"/>
      <c r="Q4" s="23"/>
      <c r="R4" s="23"/>
      <c r="S4" s="23" t="s">
        <v>227</v>
      </c>
      <c r="T4" s="23"/>
      <c r="U4" s="23" t="s">
        <v>270</v>
      </c>
      <c r="V4" s="23"/>
      <c r="W4" s="23"/>
      <c r="X4" s="23"/>
      <c r="Y4" s="23"/>
      <c r="Z4" s="23"/>
    </row>
    <row r="5" spans="1:26" ht="30" customHeight="1">
      <c r="A5" s="23"/>
      <c r="B5" s="23"/>
      <c r="C5" s="23"/>
      <c r="D5" s="24"/>
      <c r="E5" s="23" t="s">
        <v>695</v>
      </c>
      <c r="F5" s="23"/>
      <c r="G5" s="23" t="s">
        <v>696</v>
      </c>
      <c r="H5" s="23"/>
      <c r="I5" s="23" t="s">
        <v>697</v>
      </c>
      <c r="J5" s="23"/>
      <c r="K5" s="23"/>
      <c r="L5" s="24"/>
      <c r="M5" s="23" t="s">
        <v>695</v>
      </c>
      <c r="N5" s="23"/>
      <c r="O5" s="23" t="s">
        <v>696</v>
      </c>
      <c r="P5" s="23"/>
      <c r="Q5" s="23" t="s">
        <v>697</v>
      </c>
      <c r="R5" s="23"/>
      <c r="S5" s="23"/>
      <c r="T5" s="24"/>
      <c r="U5" s="23" t="s">
        <v>695</v>
      </c>
      <c r="V5" s="23"/>
      <c r="W5" s="23" t="s">
        <v>696</v>
      </c>
      <c r="X5" s="23"/>
      <c r="Y5" s="23" t="s">
        <v>697</v>
      </c>
      <c r="Z5" s="23"/>
    </row>
    <row r="6" spans="1:26" ht="30" customHeight="1">
      <c r="A6" s="23"/>
      <c r="B6" s="23"/>
      <c r="C6" s="3" t="s">
        <v>613</v>
      </c>
      <c r="D6" s="3" t="s">
        <v>614</v>
      </c>
      <c r="E6" s="3" t="s">
        <v>613</v>
      </c>
      <c r="F6" s="3" t="s">
        <v>614</v>
      </c>
      <c r="G6" s="3" t="s">
        <v>613</v>
      </c>
      <c r="H6" s="3" t="s">
        <v>614</v>
      </c>
      <c r="I6" s="3" t="s">
        <v>613</v>
      </c>
      <c r="J6" s="3" t="s">
        <v>614</v>
      </c>
      <c r="K6" s="3" t="s">
        <v>613</v>
      </c>
      <c r="L6" s="3" t="s">
        <v>614</v>
      </c>
      <c r="M6" s="3" t="s">
        <v>613</v>
      </c>
      <c r="N6" s="3" t="s">
        <v>614</v>
      </c>
      <c r="O6" s="3" t="s">
        <v>613</v>
      </c>
      <c r="P6" s="3" t="s">
        <v>614</v>
      </c>
      <c r="Q6" s="3" t="s">
        <v>613</v>
      </c>
      <c r="R6" s="3" t="s">
        <v>614</v>
      </c>
      <c r="S6" s="3" t="s">
        <v>613</v>
      </c>
      <c r="T6" s="3" t="s">
        <v>614</v>
      </c>
      <c r="U6" s="3" t="s">
        <v>613</v>
      </c>
      <c r="V6" s="3" t="s">
        <v>614</v>
      </c>
      <c r="W6" s="3" t="s">
        <v>613</v>
      </c>
      <c r="X6" s="3" t="s">
        <v>614</v>
      </c>
      <c r="Y6" s="3" t="s">
        <v>613</v>
      </c>
      <c r="Z6" s="3" t="s">
        <v>614</v>
      </c>
    </row>
    <row r="7" spans="1:26" ht="20.100000000000001" customHeight="1">
      <c r="A7" s="3" t="s">
        <v>70</v>
      </c>
      <c r="B7" s="3" t="s">
        <v>71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155</v>
      </c>
      <c r="H7" s="3" t="s">
        <v>156</v>
      </c>
      <c r="I7" s="3" t="s">
        <v>157</v>
      </c>
      <c r="J7" s="3" t="s">
        <v>158</v>
      </c>
      <c r="K7" s="3" t="s">
        <v>159</v>
      </c>
      <c r="L7" s="3" t="s">
        <v>160</v>
      </c>
      <c r="M7" s="3" t="s">
        <v>161</v>
      </c>
      <c r="N7" s="3" t="s">
        <v>162</v>
      </c>
      <c r="O7" s="3" t="s">
        <v>163</v>
      </c>
      <c r="P7" s="3" t="s">
        <v>164</v>
      </c>
      <c r="Q7" s="3" t="s">
        <v>165</v>
      </c>
      <c r="R7" s="3" t="s">
        <v>166</v>
      </c>
      <c r="S7" s="3" t="s">
        <v>167</v>
      </c>
      <c r="T7" s="3" t="s">
        <v>168</v>
      </c>
      <c r="U7" s="3" t="s">
        <v>408</v>
      </c>
      <c r="V7" s="3" t="s">
        <v>409</v>
      </c>
      <c r="W7" s="3" t="s">
        <v>410</v>
      </c>
      <c r="X7" s="3" t="s">
        <v>411</v>
      </c>
      <c r="Y7" s="3" t="s">
        <v>412</v>
      </c>
      <c r="Z7" s="3" t="s">
        <v>413</v>
      </c>
    </row>
    <row r="8" spans="1:26" ht="30" customHeight="1">
      <c r="A8" s="14" t="s">
        <v>615</v>
      </c>
      <c r="B8" s="15" t="s">
        <v>131</v>
      </c>
      <c r="C8" s="13">
        <f t="shared" ref="C8:C50" si="0">E8+G8+I8</f>
        <v>7</v>
      </c>
      <c r="D8" s="13">
        <f t="shared" ref="D8:D50" si="1">F8+H8+J8</f>
        <v>7</v>
      </c>
      <c r="E8" s="13">
        <v>4</v>
      </c>
      <c r="F8" s="13">
        <v>4</v>
      </c>
      <c r="G8" s="13">
        <v>3</v>
      </c>
      <c r="H8" s="13">
        <v>3</v>
      </c>
      <c r="I8" s="13">
        <v>0</v>
      </c>
      <c r="J8" s="13">
        <v>0</v>
      </c>
      <c r="K8" s="13">
        <f t="shared" ref="K8:K50" si="2">M8+O8+Q8</f>
        <v>0</v>
      </c>
      <c r="L8" s="13">
        <f t="shared" ref="L8:L50" si="3">N8+P8+R8</f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f t="shared" ref="S8:S50" si="4">U8+W8+Y8</f>
        <v>0</v>
      </c>
      <c r="T8" s="13">
        <f t="shared" ref="T8:T50" si="5">V8+X8+Z8</f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</row>
    <row r="9" spans="1:26" ht="30" customHeight="1">
      <c r="A9" s="4" t="s">
        <v>616</v>
      </c>
      <c r="B9" s="3" t="s">
        <v>133</v>
      </c>
      <c r="C9" s="5">
        <f t="shared" si="0"/>
        <v>4</v>
      </c>
      <c r="D9" s="5">
        <f t="shared" si="1"/>
        <v>4</v>
      </c>
      <c r="E9" s="5">
        <v>2</v>
      </c>
      <c r="F9" s="5">
        <v>2</v>
      </c>
      <c r="G9" s="5">
        <v>2</v>
      </c>
      <c r="H9" s="5">
        <v>2</v>
      </c>
      <c r="I9" s="5">
        <v>0</v>
      </c>
      <c r="J9" s="5">
        <v>0</v>
      </c>
      <c r="K9" s="5">
        <f t="shared" si="2"/>
        <v>0</v>
      </c>
      <c r="L9" s="5">
        <f t="shared" si="3"/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si="4"/>
        <v>0</v>
      </c>
      <c r="T9" s="5">
        <f t="shared" si="5"/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</row>
    <row r="10" spans="1:26" ht="30" customHeight="1">
      <c r="A10" s="4" t="s">
        <v>617</v>
      </c>
      <c r="B10" s="3" t="s">
        <v>618</v>
      </c>
      <c r="C10" s="5">
        <f t="shared" si="0"/>
        <v>0</v>
      </c>
      <c r="D10" s="5">
        <f t="shared" si="1"/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f t="shared" si="2"/>
        <v>0</v>
      </c>
      <c r="L10" s="5">
        <f t="shared" si="3"/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4"/>
        <v>0</v>
      </c>
      <c r="T10" s="5">
        <f t="shared" si="5"/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ht="30" customHeight="1">
      <c r="A11" s="4" t="s">
        <v>619</v>
      </c>
      <c r="B11" s="3" t="s">
        <v>620</v>
      </c>
      <c r="C11" s="5">
        <f t="shared" si="0"/>
        <v>4</v>
      </c>
      <c r="D11" s="5">
        <f t="shared" si="1"/>
        <v>4</v>
      </c>
      <c r="E11" s="5">
        <v>2</v>
      </c>
      <c r="F11" s="5">
        <v>2</v>
      </c>
      <c r="G11" s="5">
        <v>2</v>
      </c>
      <c r="H11" s="5">
        <v>2</v>
      </c>
      <c r="I11" s="5">
        <v>0</v>
      </c>
      <c r="J11" s="5">
        <v>0</v>
      </c>
      <c r="K11" s="5">
        <f t="shared" si="2"/>
        <v>0</v>
      </c>
      <c r="L11" s="5">
        <f t="shared" si="3"/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4"/>
        <v>0</v>
      </c>
      <c r="T11" s="5">
        <f t="shared" si="5"/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 ht="30" customHeight="1">
      <c r="A12" s="4" t="s">
        <v>621</v>
      </c>
      <c r="B12" s="3" t="s">
        <v>622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2"/>
        <v>0</v>
      </c>
      <c r="L12" s="5">
        <f t="shared" si="3"/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4"/>
        <v>0</v>
      </c>
      <c r="T12" s="5">
        <f t="shared" si="5"/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</row>
    <row r="13" spans="1:26" ht="30" customHeight="1">
      <c r="A13" s="4" t="s">
        <v>623</v>
      </c>
      <c r="B13" s="3" t="s">
        <v>624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f t="shared" si="2"/>
        <v>0</v>
      </c>
      <c r="L13" s="5">
        <f t="shared" si="3"/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4"/>
        <v>0</v>
      </c>
      <c r="T13" s="5">
        <f t="shared" si="5"/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</row>
    <row r="14" spans="1:26" ht="30" customHeight="1">
      <c r="A14" s="4" t="s">
        <v>625</v>
      </c>
      <c r="B14" s="3" t="s">
        <v>626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 t="shared" si="2"/>
        <v>0</v>
      </c>
      <c r="L14" s="5">
        <f t="shared" si="3"/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4"/>
        <v>0</v>
      </c>
      <c r="T14" s="5">
        <f t="shared" si="5"/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</row>
    <row r="15" spans="1:26" ht="30" customHeight="1">
      <c r="A15" s="4" t="s">
        <v>627</v>
      </c>
      <c r="B15" s="3" t="s">
        <v>628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f t="shared" si="2"/>
        <v>0</v>
      </c>
      <c r="L15" s="5">
        <f t="shared" si="3"/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4"/>
        <v>0</v>
      </c>
      <c r="T15" s="5">
        <f t="shared" si="5"/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 ht="30" customHeight="1">
      <c r="A16" s="4" t="s">
        <v>629</v>
      </c>
      <c r="B16" s="3" t="s">
        <v>630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si="2"/>
        <v>0</v>
      </c>
      <c r="L16" s="5">
        <f t="shared" si="3"/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4"/>
        <v>0</v>
      </c>
      <c r="T16" s="5">
        <f t="shared" si="5"/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ht="30" customHeight="1">
      <c r="A17" s="4" t="s">
        <v>631</v>
      </c>
      <c r="B17" s="3" t="s">
        <v>632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f t="shared" si="2"/>
        <v>0</v>
      </c>
      <c r="L17" s="5">
        <f t="shared" si="3"/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4"/>
        <v>0</v>
      </c>
      <c r="T17" s="5">
        <f t="shared" si="5"/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ht="30" customHeight="1">
      <c r="A18" s="4" t="s">
        <v>633</v>
      </c>
      <c r="B18" s="3" t="s">
        <v>135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si="2"/>
        <v>0</v>
      </c>
      <c r="L18" s="5">
        <f t="shared" si="3"/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4"/>
        <v>0</v>
      </c>
      <c r="T18" s="5">
        <f t="shared" si="5"/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ht="30" customHeight="1">
      <c r="A19" s="4" t="s">
        <v>634</v>
      </c>
      <c r="B19" s="3" t="s">
        <v>635</v>
      </c>
      <c r="C19" s="5">
        <f t="shared" si="0"/>
        <v>0</v>
      </c>
      <c r="D19" s="5">
        <f t="shared" si="1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f t="shared" si="2"/>
        <v>0</v>
      </c>
      <c r="L19" s="5">
        <f t="shared" si="3"/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4"/>
        <v>0</v>
      </c>
      <c r="T19" s="5">
        <f t="shared" si="5"/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ht="30" customHeight="1">
      <c r="A20" s="4" t="s">
        <v>636</v>
      </c>
      <c r="B20" s="3" t="s">
        <v>378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si="2"/>
        <v>0</v>
      </c>
      <c r="L20" s="5">
        <f t="shared" si="3"/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4"/>
        <v>0</v>
      </c>
      <c r="T20" s="5">
        <f t="shared" si="5"/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ht="30" customHeight="1">
      <c r="A21" s="4" t="s">
        <v>637</v>
      </c>
      <c r="B21" s="3" t="s">
        <v>380</v>
      </c>
      <c r="C21" s="5">
        <f t="shared" si="0"/>
        <v>3</v>
      </c>
      <c r="D21" s="5">
        <f t="shared" si="1"/>
        <v>3</v>
      </c>
      <c r="E21" s="5">
        <v>2</v>
      </c>
      <c r="F21" s="5">
        <v>2</v>
      </c>
      <c r="G21" s="5">
        <v>1</v>
      </c>
      <c r="H21" s="5">
        <v>1</v>
      </c>
      <c r="I21" s="5">
        <v>0</v>
      </c>
      <c r="J21" s="5">
        <v>0</v>
      </c>
      <c r="K21" s="5">
        <f t="shared" si="2"/>
        <v>0</v>
      </c>
      <c r="L21" s="5">
        <f t="shared" si="3"/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4"/>
        <v>0</v>
      </c>
      <c r="T21" s="5">
        <f t="shared" si="5"/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ht="30" customHeight="1">
      <c r="A22" s="4" t="s">
        <v>638</v>
      </c>
      <c r="B22" s="3" t="s">
        <v>382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f t="shared" si="2"/>
        <v>0</v>
      </c>
      <c r="L22" s="5">
        <f t="shared" si="3"/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4"/>
        <v>0</v>
      </c>
      <c r="T22" s="5">
        <f t="shared" si="5"/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ht="30" customHeight="1">
      <c r="A23" s="4" t="s">
        <v>639</v>
      </c>
      <c r="B23" s="3" t="s">
        <v>640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f t="shared" si="2"/>
        <v>0</v>
      </c>
      <c r="L23" s="5">
        <f t="shared" si="3"/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4"/>
        <v>0</v>
      </c>
      <c r="T23" s="5">
        <f t="shared" si="5"/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ht="30" customHeight="1">
      <c r="A24" s="4" t="s">
        <v>641</v>
      </c>
      <c r="B24" s="3" t="s">
        <v>384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si="2"/>
        <v>0</v>
      </c>
      <c r="L24" s="5">
        <f t="shared" si="3"/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4"/>
        <v>0</v>
      </c>
      <c r="T24" s="5">
        <f t="shared" si="5"/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ht="30" customHeight="1">
      <c r="A25" s="4" t="s">
        <v>642</v>
      </c>
      <c r="B25" s="3" t="s">
        <v>643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si="2"/>
        <v>0</v>
      </c>
      <c r="L25" s="5">
        <f t="shared" si="3"/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4"/>
        <v>0</v>
      </c>
      <c r="T25" s="5">
        <f t="shared" si="5"/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ht="30" customHeight="1">
      <c r="A26" s="4" t="s">
        <v>644</v>
      </c>
      <c r="B26" s="3" t="s">
        <v>645</v>
      </c>
      <c r="C26" s="5">
        <f t="shared" si="0"/>
        <v>0</v>
      </c>
      <c r="D26" s="5">
        <f t="shared" si="1"/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f t="shared" si="2"/>
        <v>0</v>
      </c>
      <c r="L26" s="5">
        <f t="shared" si="3"/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4"/>
        <v>0</v>
      </c>
      <c r="T26" s="5">
        <f t="shared" si="5"/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</row>
    <row r="27" spans="1:26" ht="30" customHeight="1">
      <c r="A27" s="14" t="s">
        <v>646</v>
      </c>
      <c r="B27" s="15" t="s">
        <v>283</v>
      </c>
      <c r="C27" s="13">
        <f t="shared" si="0"/>
        <v>0</v>
      </c>
      <c r="D27" s="13">
        <f t="shared" si="1"/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f t="shared" si="2"/>
        <v>0</v>
      </c>
      <c r="L27" s="13">
        <f t="shared" si="3"/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f t="shared" si="4"/>
        <v>0</v>
      </c>
      <c r="T27" s="13">
        <f t="shared" si="5"/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</row>
    <row r="28" spans="1:26" ht="30" customHeight="1">
      <c r="A28" s="4" t="s">
        <v>647</v>
      </c>
      <c r="B28" s="3" t="s">
        <v>386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f t="shared" si="2"/>
        <v>0</v>
      </c>
      <c r="L28" s="5">
        <f t="shared" si="3"/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4"/>
        <v>0</v>
      </c>
      <c r="T28" s="5">
        <f t="shared" si="5"/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</row>
    <row r="29" spans="1:26" ht="30" customHeight="1">
      <c r="A29" s="4" t="s">
        <v>648</v>
      </c>
      <c r="B29" s="3" t="s">
        <v>649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f t="shared" si="2"/>
        <v>0</v>
      </c>
      <c r="L29" s="5">
        <f t="shared" si="3"/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4"/>
        <v>0</v>
      </c>
      <c r="T29" s="5">
        <f t="shared" si="5"/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ht="30" customHeight="1">
      <c r="A30" s="4" t="s">
        <v>650</v>
      </c>
      <c r="B30" s="3" t="s">
        <v>651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f t="shared" si="2"/>
        <v>0</v>
      </c>
      <c r="L30" s="5">
        <f t="shared" si="3"/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4"/>
        <v>0</v>
      </c>
      <c r="T30" s="5">
        <f t="shared" si="5"/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ht="30" customHeight="1">
      <c r="A31" s="4" t="s">
        <v>652</v>
      </c>
      <c r="B31" s="3" t="s">
        <v>653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f t="shared" si="2"/>
        <v>0</v>
      </c>
      <c r="L31" s="5">
        <f t="shared" si="3"/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4"/>
        <v>0</v>
      </c>
      <c r="T31" s="5">
        <f t="shared" si="5"/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</row>
    <row r="32" spans="1:26" ht="30" customHeight="1">
      <c r="A32" s="4" t="s">
        <v>654</v>
      </c>
      <c r="B32" s="3" t="s">
        <v>655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f t="shared" si="2"/>
        <v>0</v>
      </c>
      <c r="L32" s="5">
        <f t="shared" si="3"/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4"/>
        <v>0</v>
      </c>
      <c r="T32" s="5">
        <f t="shared" si="5"/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ht="30" customHeight="1">
      <c r="A33" s="4" t="s">
        <v>656</v>
      </c>
      <c r="B33" s="3" t="s">
        <v>657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f t="shared" si="2"/>
        <v>0</v>
      </c>
      <c r="L33" s="5">
        <f t="shared" si="3"/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4"/>
        <v>0</v>
      </c>
      <c r="T33" s="5">
        <f t="shared" si="5"/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ht="30" customHeight="1">
      <c r="A34" s="4" t="s">
        <v>658</v>
      </c>
      <c r="B34" s="3" t="s">
        <v>388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 t="shared" si="2"/>
        <v>0</v>
      </c>
      <c r="L34" s="5">
        <f t="shared" si="3"/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4"/>
        <v>0</v>
      </c>
      <c r="T34" s="5">
        <f t="shared" si="5"/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ht="30" customHeight="1">
      <c r="A35" s="4" t="s">
        <v>659</v>
      </c>
      <c r="B35" s="3" t="s">
        <v>660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f t="shared" si="2"/>
        <v>0</v>
      </c>
      <c r="L35" s="5">
        <f t="shared" si="3"/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  <c r="T35" s="5">
        <f t="shared" si="5"/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ht="30" customHeight="1">
      <c r="A36" s="4" t="s">
        <v>661</v>
      </c>
      <c r="B36" s="3" t="s">
        <v>662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f t="shared" si="2"/>
        <v>0</v>
      </c>
      <c r="L36" s="5">
        <f t="shared" si="3"/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0</v>
      </c>
      <c r="T36" s="5">
        <f t="shared" si="5"/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 ht="30" customHeight="1">
      <c r="A37" s="4" t="s">
        <v>663</v>
      </c>
      <c r="B37" s="3" t="s">
        <v>664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f t="shared" si="2"/>
        <v>0</v>
      </c>
      <c r="L37" s="5">
        <f t="shared" si="3"/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4"/>
        <v>0</v>
      </c>
      <c r="T37" s="5">
        <f t="shared" si="5"/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 ht="30" customHeight="1">
      <c r="A38" s="4" t="s">
        <v>665</v>
      </c>
      <c r="B38" s="3" t="s">
        <v>666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f t="shared" si="2"/>
        <v>0</v>
      </c>
      <c r="L38" s="5">
        <f t="shared" si="3"/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  <c r="T38" s="5">
        <f t="shared" si="5"/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30" customHeight="1">
      <c r="A39" s="4" t="s">
        <v>667</v>
      </c>
      <c r="B39" s="3" t="s">
        <v>668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si="2"/>
        <v>0</v>
      </c>
      <c r="L39" s="5">
        <f t="shared" si="3"/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4"/>
        <v>0</v>
      </c>
      <c r="T39" s="5">
        <f t="shared" si="5"/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 ht="30" customHeight="1">
      <c r="A40" s="4" t="s">
        <v>669</v>
      </c>
      <c r="B40" s="3" t="s">
        <v>670</v>
      </c>
      <c r="C40" s="5">
        <f t="shared" si="0"/>
        <v>0</v>
      </c>
      <c r="D40" s="5">
        <f t="shared" si="1"/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f t="shared" si="2"/>
        <v>0</v>
      </c>
      <c r="L40" s="5">
        <f t="shared" si="3"/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4"/>
        <v>0</v>
      </c>
      <c r="T40" s="5">
        <f t="shared" si="5"/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</row>
    <row r="41" spans="1:26" ht="30" customHeight="1">
      <c r="A41" s="14" t="s">
        <v>671</v>
      </c>
      <c r="B41" s="15" t="s">
        <v>285</v>
      </c>
      <c r="C41" s="13">
        <f t="shared" si="0"/>
        <v>0</v>
      </c>
      <c r="D41" s="13">
        <f t="shared" si="1"/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f t="shared" si="2"/>
        <v>0</v>
      </c>
      <c r="L41" s="13">
        <f t="shared" si="3"/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f t="shared" si="4"/>
        <v>0</v>
      </c>
      <c r="T41" s="13">
        <f t="shared" si="5"/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</row>
    <row r="42" spans="1:26" ht="30" customHeight="1">
      <c r="A42" s="4" t="s">
        <v>672</v>
      </c>
      <c r="B42" s="3" t="s">
        <v>287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f t="shared" si="2"/>
        <v>0</v>
      </c>
      <c r="L42" s="5">
        <f t="shared" si="3"/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  <c r="T42" s="5">
        <f t="shared" si="5"/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ht="30" customHeight="1">
      <c r="A43" s="4" t="s">
        <v>673</v>
      </c>
      <c r="B43" s="3" t="s">
        <v>289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si="2"/>
        <v>0</v>
      </c>
      <c r="L43" s="5">
        <f t="shared" si="3"/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4"/>
        <v>0</v>
      </c>
      <c r="T43" s="5">
        <f t="shared" si="5"/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 ht="30" customHeight="1">
      <c r="A44" s="4" t="s">
        <v>674</v>
      </c>
      <c r="B44" s="3" t="s">
        <v>291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f t="shared" si="2"/>
        <v>0</v>
      </c>
      <c r="L44" s="5">
        <f t="shared" si="3"/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4"/>
        <v>0</v>
      </c>
      <c r="T44" s="5">
        <f t="shared" si="5"/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 ht="30" customHeight="1">
      <c r="A45" s="4" t="s">
        <v>675</v>
      </c>
      <c r="B45" s="3" t="s">
        <v>293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2"/>
        <v>0</v>
      </c>
      <c r="L45" s="5">
        <f t="shared" si="3"/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4"/>
        <v>0</v>
      </c>
      <c r="T45" s="5">
        <f t="shared" si="5"/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</row>
    <row r="46" spans="1:26" ht="30" customHeight="1">
      <c r="A46" s="4" t="s">
        <v>676</v>
      </c>
      <c r="B46" s="3" t="s">
        <v>677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f t="shared" si="2"/>
        <v>0</v>
      </c>
      <c r="L46" s="5">
        <f t="shared" si="3"/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4"/>
        <v>0</v>
      </c>
      <c r="T46" s="5">
        <f t="shared" si="5"/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</row>
    <row r="47" spans="1:26" ht="30" customHeight="1">
      <c r="A47" s="4" t="s">
        <v>678</v>
      </c>
      <c r="B47" s="3" t="s">
        <v>679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f t="shared" si="2"/>
        <v>0</v>
      </c>
      <c r="L47" s="5">
        <f t="shared" si="3"/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4"/>
        <v>0</v>
      </c>
      <c r="T47" s="5">
        <f t="shared" si="5"/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</row>
    <row r="48" spans="1:26" ht="30" customHeight="1">
      <c r="A48" s="4" t="s">
        <v>680</v>
      </c>
      <c r="B48" s="3" t="s">
        <v>681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si="2"/>
        <v>0</v>
      </c>
      <c r="L48" s="5">
        <f t="shared" si="3"/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4"/>
        <v>0</v>
      </c>
      <c r="T48" s="5">
        <f t="shared" si="5"/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ht="30" customHeight="1">
      <c r="A49" s="4" t="s">
        <v>682</v>
      </c>
      <c r="B49" s="3" t="s">
        <v>683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f t="shared" si="2"/>
        <v>0</v>
      </c>
      <c r="L49" s="5">
        <f t="shared" si="3"/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4"/>
        <v>0</v>
      </c>
      <c r="T49" s="5">
        <f t="shared" si="5"/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 ht="30" customHeight="1">
      <c r="A50" s="4" t="s">
        <v>684</v>
      </c>
      <c r="B50" s="3" t="s">
        <v>685</v>
      </c>
      <c r="C50" s="5">
        <f t="shared" si="0"/>
        <v>0</v>
      </c>
      <c r="D50" s="5">
        <f t="shared" si="1"/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f t="shared" si="2"/>
        <v>0</v>
      </c>
      <c r="L50" s="5">
        <f t="shared" si="3"/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f t="shared" si="4"/>
        <v>0</v>
      </c>
      <c r="T50" s="5">
        <f t="shared" si="5"/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</row>
    <row r="51" spans="1:26" ht="20.100000000000001" customHeight="1">
      <c r="A51" s="12" t="s">
        <v>136</v>
      </c>
      <c r="B51" s="15" t="s">
        <v>137</v>
      </c>
      <c r="C51" s="13">
        <f>VLOOKUP("1000",B:Z,2,0) + VLOOKUP("2000",B:Z,2,0) + VLOOKUP("3000",B:Z,2,0)</f>
        <v>7</v>
      </c>
      <c r="D51" s="13">
        <f>VLOOKUP("1000",B:Z,3,0) + VLOOKUP("2000",B:Z,3,0) + VLOOKUP("3000",B:Z,3,0)</f>
        <v>7</v>
      </c>
      <c r="E51" s="13">
        <f>VLOOKUP("1000",B:Z,4,0) + VLOOKUP("2000",B:Z,4,0) + VLOOKUP("3000",B:Z,4,0)</f>
        <v>4</v>
      </c>
      <c r="F51" s="13">
        <f>VLOOKUP("1000",B:Z,5,0) + VLOOKUP("2000",B:Z,5,0) + VLOOKUP("3000",B:Z,5,0)</f>
        <v>4</v>
      </c>
      <c r="G51" s="13">
        <f>VLOOKUP("1000",B:Z,6,0) + VLOOKUP("2000",B:Z,6,0) + VLOOKUP("3000",B:Z,6,0)</f>
        <v>3</v>
      </c>
      <c r="H51" s="13">
        <f>VLOOKUP("1000",B:Z,7,0) + VLOOKUP("2000",B:Z,7,0) + VLOOKUP("3000",B:Z,7,0)</f>
        <v>3</v>
      </c>
      <c r="I51" s="13">
        <f>VLOOKUP("1000",B:Z,8,0) + VLOOKUP("2000",B:Z,8,0) + VLOOKUP("3000",B:Z,8,0)</f>
        <v>0</v>
      </c>
      <c r="J51" s="13">
        <f>VLOOKUP("1000",B:Z,9,0) + VLOOKUP("2000",B:Z,9,0) + VLOOKUP("3000",B:Z,9,0)</f>
        <v>0</v>
      </c>
      <c r="K51" s="13">
        <f>VLOOKUP("1000",B:Z,10,0) + VLOOKUP("2000",B:Z,10,0) + VLOOKUP("3000",B:Z,10,0)</f>
        <v>0</v>
      </c>
      <c r="L51" s="13">
        <f>VLOOKUP("1000",B:Z,11,0) + VLOOKUP("2000",B:Z,11,0) + VLOOKUP("3000",B:Z,11,0)</f>
        <v>0</v>
      </c>
      <c r="M51" s="13">
        <f>VLOOKUP("1000",B:Z,12,0) + VLOOKUP("2000",B:Z,12,0) + VLOOKUP("3000",B:Z,12,0)</f>
        <v>0</v>
      </c>
      <c r="N51" s="13">
        <f>VLOOKUP("1000",B:Z,13,0) + VLOOKUP("2000",B:Z,13,0) + VLOOKUP("3000",B:Z,13,0)</f>
        <v>0</v>
      </c>
      <c r="O51" s="13">
        <f>VLOOKUP("1000",B:Z,14,0) + VLOOKUP("2000",B:Z,14,0) + VLOOKUP("3000",B:Z,14,0)</f>
        <v>0</v>
      </c>
      <c r="P51" s="13">
        <f>VLOOKUP("1000",B:Z,15,0) + VLOOKUP("2000",B:Z,15,0) + VLOOKUP("3000",B:Z,15,0)</f>
        <v>0</v>
      </c>
      <c r="Q51" s="13">
        <f>VLOOKUP("1000",B:Z,16,0) + VLOOKUP("2000",B:Z,16,0) + VLOOKUP("3000",B:Z,16,0)</f>
        <v>0</v>
      </c>
      <c r="R51" s="13">
        <f>VLOOKUP("1000",B:Z,17,0) + VLOOKUP("2000",B:Z,17,0) + VLOOKUP("3000",B:Z,17,0)</f>
        <v>0</v>
      </c>
      <c r="S51" s="13">
        <f>VLOOKUP("1000",B:Z,18,0) + VLOOKUP("2000",B:Z,18,0) + VLOOKUP("3000",B:Z,18,0)</f>
        <v>0</v>
      </c>
      <c r="T51" s="13">
        <f>VLOOKUP("1000",B:Z,19,0) + VLOOKUP("2000",B:Z,19,0) + VLOOKUP("3000",B:Z,19,0)</f>
        <v>0</v>
      </c>
      <c r="U51" s="13">
        <f>VLOOKUP("1000",B:Z,20,0) + VLOOKUP("2000",B:Z,20,0) + VLOOKUP("3000",B:Z,20,0)</f>
        <v>0</v>
      </c>
      <c r="V51" s="13">
        <f>VLOOKUP("1000",B:Z,21,0) + VLOOKUP("2000",B:Z,21,0) + VLOOKUP("3000",B:Z,21,0)</f>
        <v>0</v>
      </c>
      <c r="W51" s="13">
        <f>VLOOKUP("1000",B:Z,22,0) + VLOOKUP("2000",B:Z,22,0) + VLOOKUP("3000",B:Z,22,0)</f>
        <v>0</v>
      </c>
      <c r="X51" s="13">
        <f>VLOOKUP("1000",B:Z,23,0) + VLOOKUP("2000",B:Z,23,0) + VLOOKUP("3000",B:Z,23,0)</f>
        <v>0</v>
      </c>
      <c r="Y51" s="13">
        <f>VLOOKUP("1000",B:Z,24,0) + VLOOKUP("2000",B:Z,24,0) + VLOOKUP("3000",B:Z,24,0)</f>
        <v>0</v>
      </c>
      <c r="Z51" s="13">
        <f>VLOOKUP("1000",B:Z,25,0) + VLOOKUP("2000",B:Z,25,0) + VLOOKUP("3000",B:Z,25,0)</f>
        <v>0</v>
      </c>
    </row>
  </sheetData>
  <sheetProtection sheet="1" objects="1" scenarios="1"/>
  <mergeCells count="22">
    <mergeCell ref="Y5:Z5"/>
    <mergeCell ref="M5:N5"/>
    <mergeCell ref="O5:P5"/>
    <mergeCell ref="Q5:R5"/>
    <mergeCell ref="U5:V5"/>
    <mergeCell ref="W5:X5"/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workbookViewId="0"/>
  </sheetViews>
  <sheetFormatPr defaultRowHeight="10.5"/>
  <cols>
    <col min="1" max="1" width="66.85546875" customWidth="1"/>
    <col min="2" max="15" width="17.140625" customWidth="1"/>
  </cols>
  <sheetData>
    <row r="1" spans="1:15" ht="50.1" customHeight="1">
      <c r="A1" s="1" t="s">
        <v>698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>
      <c r="A2" s="23" t="s">
        <v>63</v>
      </c>
      <c r="B2" s="23" t="s">
        <v>64</v>
      </c>
      <c r="C2" s="23" t="s">
        <v>699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" customHeight="1">
      <c r="A3" s="23"/>
      <c r="B3" s="23"/>
      <c r="C3" s="23" t="s">
        <v>700</v>
      </c>
      <c r="D3" s="23" t="s">
        <v>270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0" customHeight="1">
      <c r="A4" s="23"/>
      <c r="B4" s="23"/>
      <c r="C4" s="23"/>
      <c r="D4" s="23" t="s">
        <v>701</v>
      </c>
      <c r="E4" s="23"/>
      <c r="F4" s="23"/>
      <c r="G4" s="23"/>
      <c r="H4" s="23"/>
      <c r="I4" s="23"/>
      <c r="J4" s="23" t="s">
        <v>702</v>
      </c>
      <c r="K4" s="23"/>
      <c r="L4" s="23" t="s">
        <v>601</v>
      </c>
      <c r="M4" s="23"/>
      <c r="N4" s="23"/>
      <c r="O4" s="23" t="s">
        <v>703</v>
      </c>
    </row>
    <row r="5" spans="1:15" ht="30" customHeight="1">
      <c r="A5" s="23"/>
      <c r="B5" s="23"/>
      <c r="C5" s="23"/>
      <c r="D5" s="3" t="s">
        <v>704</v>
      </c>
      <c r="E5" s="3" t="s">
        <v>705</v>
      </c>
      <c r="F5" s="3" t="s">
        <v>706</v>
      </c>
      <c r="G5" s="3" t="s">
        <v>606</v>
      </c>
      <c r="H5" s="3" t="s">
        <v>707</v>
      </c>
      <c r="I5" s="3" t="s">
        <v>708</v>
      </c>
      <c r="J5" s="3" t="s">
        <v>709</v>
      </c>
      <c r="K5" s="3" t="s">
        <v>702</v>
      </c>
      <c r="L5" s="3" t="s">
        <v>710</v>
      </c>
      <c r="M5" s="3" t="s">
        <v>711</v>
      </c>
      <c r="N5" s="3" t="s">
        <v>712</v>
      </c>
      <c r="O5" s="23"/>
    </row>
    <row r="6" spans="1:15" ht="20.100000000000001" customHeight="1">
      <c r="A6" s="3" t="s">
        <v>70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155</v>
      </c>
      <c r="H6" s="3" t="s">
        <v>156</v>
      </c>
      <c r="I6" s="3" t="s">
        <v>157</v>
      </c>
      <c r="J6" s="3" t="s">
        <v>158</v>
      </c>
      <c r="K6" s="3" t="s">
        <v>159</v>
      </c>
      <c r="L6" s="3" t="s">
        <v>160</v>
      </c>
      <c r="M6" s="3" t="s">
        <v>161</v>
      </c>
      <c r="N6" s="3" t="s">
        <v>162</v>
      </c>
      <c r="O6" s="3" t="s">
        <v>163</v>
      </c>
    </row>
    <row r="7" spans="1:15" ht="30" customHeight="1">
      <c r="A7" s="14" t="s">
        <v>615</v>
      </c>
      <c r="B7" s="15" t="s">
        <v>131</v>
      </c>
      <c r="C7" s="13">
        <f t="shared" ref="C7:C49" si="0">SUM(D7:O7)</f>
        <v>10605479.27</v>
      </c>
      <c r="D7" s="13">
        <v>2920223.13</v>
      </c>
      <c r="E7" s="13">
        <v>0</v>
      </c>
      <c r="F7" s="13">
        <v>63175.27</v>
      </c>
      <c r="G7" s="13">
        <v>62044.63</v>
      </c>
      <c r="H7" s="13">
        <v>498664.86</v>
      </c>
      <c r="I7" s="13">
        <v>366033.82</v>
      </c>
      <c r="J7" s="13">
        <v>124500</v>
      </c>
      <c r="K7" s="13">
        <v>0</v>
      </c>
      <c r="L7" s="13">
        <v>6481537.5599999996</v>
      </c>
      <c r="M7" s="13">
        <v>0</v>
      </c>
      <c r="N7" s="13">
        <v>0</v>
      </c>
      <c r="O7" s="13">
        <v>89300</v>
      </c>
    </row>
    <row r="8" spans="1:15" ht="30" customHeight="1">
      <c r="A8" s="4" t="s">
        <v>616</v>
      </c>
      <c r="B8" s="3" t="s">
        <v>133</v>
      </c>
      <c r="C8" s="5">
        <f t="shared" si="0"/>
        <v>1455966.3599999999</v>
      </c>
      <c r="D8" s="5">
        <v>599793.57999999996</v>
      </c>
      <c r="E8" s="5">
        <v>0</v>
      </c>
      <c r="F8" s="5">
        <v>13129.24</v>
      </c>
      <c r="G8" s="5">
        <v>0</v>
      </c>
      <c r="H8" s="5">
        <v>123329.75</v>
      </c>
      <c r="I8" s="5">
        <v>182033.82</v>
      </c>
      <c r="J8" s="5">
        <v>83000</v>
      </c>
      <c r="K8" s="5">
        <v>0</v>
      </c>
      <c r="L8" s="5">
        <v>446179.97</v>
      </c>
      <c r="M8" s="5">
        <v>0</v>
      </c>
      <c r="N8" s="5">
        <v>0</v>
      </c>
      <c r="O8" s="5">
        <v>8500</v>
      </c>
    </row>
    <row r="9" spans="1:15" ht="30" customHeight="1">
      <c r="A9" s="4" t="s">
        <v>617</v>
      </c>
      <c r="B9" s="3" t="s">
        <v>618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ht="30" customHeight="1">
      <c r="A10" s="4" t="s">
        <v>619</v>
      </c>
      <c r="B10" s="3" t="s">
        <v>620</v>
      </c>
      <c r="C10" s="5">
        <f t="shared" si="0"/>
        <v>1455966.3599999999</v>
      </c>
      <c r="D10" s="5">
        <v>599793.57999999996</v>
      </c>
      <c r="E10" s="5">
        <v>0</v>
      </c>
      <c r="F10" s="5">
        <v>13129.24</v>
      </c>
      <c r="G10" s="5">
        <v>0</v>
      </c>
      <c r="H10" s="5">
        <v>123329.75</v>
      </c>
      <c r="I10" s="5">
        <v>182033.82</v>
      </c>
      <c r="J10" s="5">
        <v>83000</v>
      </c>
      <c r="K10" s="5">
        <v>0</v>
      </c>
      <c r="L10" s="5">
        <v>446179.97</v>
      </c>
      <c r="M10" s="5">
        <v>0</v>
      </c>
      <c r="N10" s="5">
        <v>0</v>
      </c>
      <c r="O10" s="5">
        <v>8500</v>
      </c>
    </row>
    <row r="11" spans="1:15" ht="30" customHeight="1">
      <c r="A11" s="4" t="s">
        <v>621</v>
      </c>
      <c r="B11" s="3" t="s">
        <v>622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ht="30" customHeight="1">
      <c r="A12" s="4" t="s">
        <v>623</v>
      </c>
      <c r="B12" s="3" t="s">
        <v>624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30" customHeight="1">
      <c r="A13" s="4" t="s">
        <v>625</v>
      </c>
      <c r="B13" s="3" t="s">
        <v>626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30" customHeight="1">
      <c r="A14" s="4" t="s">
        <v>627</v>
      </c>
      <c r="B14" s="3" t="s">
        <v>628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1:15" ht="30" customHeight="1">
      <c r="A15" s="4" t="s">
        <v>629</v>
      </c>
      <c r="B15" s="3" t="s">
        <v>630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30" customHeight="1">
      <c r="A16" s="4" t="s">
        <v>631</v>
      </c>
      <c r="B16" s="3" t="s">
        <v>632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30" customHeight="1">
      <c r="A17" s="4" t="s">
        <v>633</v>
      </c>
      <c r="B17" s="3" t="s">
        <v>135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30" customHeight="1">
      <c r="A18" s="4" t="s">
        <v>634</v>
      </c>
      <c r="B18" s="3" t="s">
        <v>635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30" customHeight="1">
      <c r="A19" s="4" t="s">
        <v>636</v>
      </c>
      <c r="B19" s="3" t="s">
        <v>378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30" customHeight="1">
      <c r="A20" s="4" t="s">
        <v>637</v>
      </c>
      <c r="B20" s="3" t="s">
        <v>380</v>
      </c>
      <c r="C20" s="5">
        <f t="shared" si="0"/>
        <v>9149512.9100000001</v>
      </c>
      <c r="D20" s="5">
        <v>2320429.5499999998</v>
      </c>
      <c r="E20" s="5">
        <v>0</v>
      </c>
      <c r="F20" s="5">
        <v>50046.03</v>
      </c>
      <c r="G20" s="5">
        <v>62044.63</v>
      </c>
      <c r="H20" s="5">
        <v>375335.11</v>
      </c>
      <c r="I20" s="5">
        <v>184000</v>
      </c>
      <c r="J20" s="5">
        <v>41500</v>
      </c>
      <c r="K20" s="5">
        <v>0</v>
      </c>
      <c r="L20" s="5">
        <v>6035357.5899999999</v>
      </c>
      <c r="M20" s="5">
        <v>0</v>
      </c>
      <c r="N20" s="5">
        <v>0</v>
      </c>
      <c r="O20" s="5">
        <v>80800</v>
      </c>
    </row>
    <row r="21" spans="1:15" ht="30" customHeight="1">
      <c r="A21" s="4" t="s">
        <v>638</v>
      </c>
      <c r="B21" s="3" t="s">
        <v>382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30" customHeight="1">
      <c r="A22" s="4" t="s">
        <v>639</v>
      </c>
      <c r="B22" s="3" t="s">
        <v>640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ht="30" customHeight="1">
      <c r="A23" s="4" t="s">
        <v>641</v>
      </c>
      <c r="B23" s="3" t="s">
        <v>384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30" customHeight="1">
      <c r="A24" s="4" t="s">
        <v>642</v>
      </c>
      <c r="B24" s="3" t="s">
        <v>643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30" customHeight="1">
      <c r="A25" s="4" t="s">
        <v>644</v>
      </c>
      <c r="B25" s="3" t="s">
        <v>645</v>
      </c>
      <c r="C25" s="5">
        <f t="shared" si="0"/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1:15" ht="30" customHeight="1">
      <c r="A26" s="14" t="s">
        <v>646</v>
      </c>
      <c r="B26" s="15" t="s">
        <v>283</v>
      </c>
      <c r="C26" s="13">
        <f t="shared" si="0"/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</row>
    <row r="27" spans="1:15" ht="30" customHeight="1">
      <c r="A27" s="4" t="s">
        <v>647</v>
      </c>
      <c r="B27" s="3" t="s">
        <v>386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30" customHeight="1">
      <c r="A28" s="4" t="s">
        <v>648</v>
      </c>
      <c r="B28" s="3" t="s">
        <v>649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ht="30" customHeight="1">
      <c r="A29" s="4" t="s">
        <v>650</v>
      </c>
      <c r="B29" s="3" t="s">
        <v>651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ht="30" customHeight="1">
      <c r="A30" s="4" t="s">
        <v>652</v>
      </c>
      <c r="B30" s="3" t="s">
        <v>653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</row>
    <row r="31" spans="1:15" ht="30" customHeight="1">
      <c r="A31" s="4" t="s">
        <v>654</v>
      </c>
      <c r="B31" s="3" t="s">
        <v>655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</row>
    <row r="32" spans="1:15" ht="30" customHeight="1">
      <c r="A32" s="4" t="s">
        <v>656</v>
      </c>
      <c r="B32" s="3" t="s">
        <v>657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</row>
    <row r="33" spans="1:15" ht="30" customHeight="1">
      <c r="A33" s="4" t="s">
        <v>658</v>
      </c>
      <c r="B33" s="3" t="s">
        <v>388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30" customHeight="1">
      <c r="A34" s="4" t="s">
        <v>659</v>
      </c>
      <c r="B34" s="3" t="s">
        <v>660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ht="30" customHeight="1">
      <c r="A35" s="4" t="s">
        <v>661</v>
      </c>
      <c r="B35" s="3" t="s">
        <v>662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</row>
    <row r="36" spans="1:15" ht="30" customHeight="1">
      <c r="A36" s="4" t="s">
        <v>663</v>
      </c>
      <c r="B36" s="3" t="s">
        <v>664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ht="30" customHeight="1">
      <c r="A37" s="4" t="s">
        <v>665</v>
      </c>
      <c r="B37" s="3" t="s">
        <v>666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ht="30" customHeight="1">
      <c r="A38" s="4" t="s">
        <v>667</v>
      </c>
      <c r="B38" s="3" t="s">
        <v>668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1:15" ht="30" customHeight="1">
      <c r="A39" s="4" t="s">
        <v>669</v>
      </c>
      <c r="B39" s="3" t="s">
        <v>670</v>
      </c>
      <c r="C39" s="5">
        <f t="shared" si="0"/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</row>
    <row r="40" spans="1:15" ht="30" customHeight="1">
      <c r="A40" s="14" t="s">
        <v>671</v>
      </c>
      <c r="B40" s="15" t="s">
        <v>285</v>
      </c>
      <c r="C40" s="13">
        <f t="shared" si="0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</row>
    <row r="41" spans="1:15" ht="30" customHeight="1">
      <c r="A41" s="4" t="s">
        <v>672</v>
      </c>
      <c r="B41" s="3" t="s">
        <v>287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1:15" ht="30" customHeight="1">
      <c r="A42" s="4" t="s">
        <v>673</v>
      </c>
      <c r="B42" s="3" t="s">
        <v>289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ht="30" customHeight="1">
      <c r="A43" s="4" t="s">
        <v>674</v>
      </c>
      <c r="B43" s="3" t="s">
        <v>291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ht="30" customHeight="1">
      <c r="A44" s="4" t="s">
        <v>675</v>
      </c>
      <c r="B44" s="3" t="s">
        <v>293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1:15" ht="30" customHeight="1">
      <c r="A45" s="4" t="s">
        <v>676</v>
      </c>
      <c r="B45" s="3" t="s">
        <v>677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</row>
    <row r="46" spans="1:15" ht="30" customHeight="1">
      <c r="A46" s="4" t="s">
        <v>678</v>
      </c>
      <c r="B46" s="3" t="s">
        <v>679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ht="30" customHeight="1">
      <c r="A47" s="4" t="s">
        <v>680</v>
      </c>
      <c r="B47" s="3" t="s">
        <v>681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ht="30" customHeight="1">
      <c r="A48" s="4" t="s">
        <v>682</v>
      </c>
      <c r="B48" s="3" t="s">
        <v>683</v>
      </c>
      <c r="C48" s="5">
        <f t="shared" si="0"/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</row>
    <row r="49" spans="1:15" ht="30" customHeight="1">
      <c r="A49" s="4" t="s">
        <v>684</v>
      </c>
      <c r="B49" s="3" t="s">
        <v>685</v>
      </c>
      <c r="C49" s="5">
        <f t="shared" si="0"/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</row>
    <row r="50" spans="1:15" ht="20.100000000000001" customHeight="1">
      <c r="A50" s="12" t="s">
        <v>136</v>
      </c>
      <c r="B50" s="15" t="s">
        <v>137</v>
      </c>
      <c r="C50" s="13">
        <f>VLOOKUP("1000",B:Z,2,0) + VLOOKUP("2000",B:Z,2,0) + VLOOKUP("3000",B:Z,2,0)</f>
        <v>10605479.27</v>
      </c>
      <c r="D50" s="13">
        <f>VLOOKUP("1000",B:Z,3,0) + VLOOKUP("2000",B:Z,3,0) + VLOOKUP("3000",B:Z,3,0)</f>
        <v>2920223.13</v>
      </c>
      <c r="E50" s="13">
        <f>VLOOKUP("1000",B:Z,4,0) + VLOOKUP("2000",B:Z,4,0) + VLOOKUP("3000",B:Z,4,0)</f>
        <v>0</v>
      </c>
      <c r="F50" s="13">
        <f>VLOOKUP("1000",B:Z,5,0) + VLOOKUP("2000",B:Z,5,0) + VLOOKUP("3000",B:Z,5,0)</f>
        <v>63175.27</v>
      </c>
      <c r="G50" s="13">
        <f>VLOOKUP("1000",B:Z,6,0) + VLOOKUP("2000",B:Z,6,0) + VLOOKUP("3000",B:Z,6,0)</f>
        <v>62044.63</v>
      </c>
      <c r="H50" s="13">
        <f>VLOOKUP("1000",B:Z,7,0) + VLOOKUP("2000",B:Z,7,0) + VLOOKUP("3000",B:Z,7,0)</f>
        <v>498664.86</v>
      </c>
      <c r="I50" s="13">
        <f>VLOOKUP("1000",B:Z,8,0) + VLOOKUP("2000",B:Z,8,0) + VLOOKUP("3000",B:Z,8,0)</f>
        <v>366033.82</v>
      </c>
      <c r="J50" s="13">
        <f>VLOOKUP("1000",B:Z,9,0) + VLOOKUP("2000",B:Z,9,0) + VLOOKUP("3000",B:Z,9,0)</f>
        <v>124500</v>
      </c>
      <c r="K50" s="13">
        <f>VLOOKUP("1000",B:Z,10,0) + VLOOKUP("2000",B:Z,10,0) + VLOOKUP("3000",B:Z,10,0)</f>
        <v>0</v>
      </c>
      <c r="L50" s="13">
        <f>VLOOKUP("1000",B:Z,11,0) + VLOOKUP("2000",B:Z,11,0) + VLOOKUP("3000",B:Z,11,0)</f>
        <v>6481537.5599999996</v>
      </c>
      <c r="M50" s="13">
        <f>VLOOKUP("1000",B:Z,12,0) + VLOOKUP("2000",B:Z,12,0) + VLOOKUP("3000",B:Z,12,0)</f>
        <v>0</v>
      </c>
      <c r="N50" s="13">
        <f>VLOOKUP("1000",B:Z,13,0) + VLOOKUP("2000",B:Z,13,0) + VLOOKUP("3000",B:Z,13,0)</f>
        <v>0</v>
      </c>
      <c r="O50" s="13">
        <f>VLOOKUP("1000",B:Z,14,0) + VLOOKUP("2000",B:Z,14,0) + VLOOKUP("3000",B:Z,14,0)</f>
        <v>89300</v>
      </c>
    </row>
    <row r="51" spans="1:15" ht="15" customHeight="1"/>
    <row r="52" spans="1:15" ht="39.950000000000003" customHeight="1">
      <c r="A52" s="7" t="s">
        <v>41</v>
      </c>
      <c r="B52" s="10"/>
      <c r="D52" s="10"/>
      <c r="F52" s="10"/>
    </row>
    <row r="53" spans="1:15" ht="20.100000000000001" customHeight="1">
      <c r="B53" s="8" t="s">
        <v>42</v>
      </c>
      <c r="D53" s="8" t="s">
        <v>216</v>
      </c>
      <c r="F53" s="8" t="s">
        <v>43</v>
      </c>
    </row>
    <row r="54" spans="1:15" ht="39.950000000000003" customHeight="1">
      <c r="A54" s="7" t="s">
        <v>44</v>
      </c>
      <c r="B54" s="10"/>
      <c r="D54" s="10"/>
      <c r="F54" s="10"/>
    </row>
    <row r="55" spans="1:15" ht="20.100000000000001" customHeight="1">
      <c r="B55" s="8" t="s">
        <v>42</v>
      </c>
      <c r="D55" s="8" t="s">
        <v>246</v>
      </c>
      <c r="F55" s="8" t="s">
        <v>45</v>
      </c>
    </row>
    <row r="56" spans="1:15" ht="20.100000000000001" customHeight="1">
      <c r="A56" s="2" t="s">
        <v>46</v>
      </c>
      <c r="B56" s="2"/>
    </row>
    <row r="57" spans="1:15" ht="20.100000000000001" customHeight="1"/>
    <row r="58" spans="1:15" ht="20.100000000000001" customHeight="1">
      <c r="A58" s="17" t="s">
        <v>47</v>
      </c>
      <c r="B58" s="17"/>
    </row>
    <row r="59" spans="1:15" ht="20.100000000000001" customHeight="1">
      <c r="A59" s="18" t="s">
        <v>48</v>
      </c>
      <c r="B59" s="18"/>
    </row>
    <row r="60" spans="1:15" ht="20.100000000000001" customHeight="1">
      <c r="A60" s="18" t="s">
        <v>49</v>
      </c>
      <c r="B60" s="18"/>
    </row>
    <row r="61" spans="1:15" ht="20.100000000000001" customHeight="1">
      <c r="A61" s="18" t="s">
        <v>50</v>
      </c>
      <c r="B61" s="18"/>
    </row>
    <row r="62" spans="1:15" ht="20.100000000000001" customHeight="1">
      <c r="A62" s="18" t="s">
        <v>51</v>
      </c>
      <c r="B62" s="18"/>
    </row>
    <row r="63" spans="1:15" ht="20.100000000000001" customHeight="1">
      <c r="A63" s="18" t="s">
        <v>52</v>
      </c>
      <c r="B63" s="18"/>
    </row>
    <row r="64" spans="1:15" ht="20.100000000000001" customHeight="1">
      <c r="A64" s="19" t="s">
        <v>53</v>
      </c>
      <c r="B64" s="19"/>
    </row>
  </sheetData>
  <sheetProtection sheet="1" objects="1" scenarios="1"/>
  <mergeCells count="18">
    <mergeCell ref="A62:B62"/>
    <mergeCell ref="A63:B63"/>
    <mergeCell ref="A64:B64"/>
    <mergeCell ref="A56:B56"/>
    <mergeCell ref="A58:B58"/>
    <mergeCell ref="A59:B59"/>
    <mergeCell ref="A60:B60"/>
    <mergeCell ref="A61:B61"/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0.5"/>
  <cols>
    <col min="1" max="1" width="66.85546875" customWidth="1"/>
    <col min="2" max="9" width="24.85546875" customWidth="1"/>
  </cols>
  <sheetData>
    <row r="1" spans="1:9" ht="50.1" customHeight="1">
      <c r="A1" s="1" t="s">
        <v>713</v>
      </c>
      <c r="B1" s="1"/>
      <c r="C1" s="1"/>
      <c r="D1" s="1"/>
      <c r="E1" s="1"/>
      <c r="F1" s="1"/>
      <c r="G1" s="1"/>
      <c r="H1" s="1"/>
      <c r="I1" s="1"/>
    </row>
    <row r="2" spans="1:9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</row>
    <row r="3" spans="1:9" ht="30" customHeight="1">
      <c r="I3" s="3" t="s">
        <v>2</v>
      </c>
    </row>
    <row r="4" spans="1:9" ht="30" customHeight="1">
      <c r="H4" s="11" t="s">
        <v>3</v>
      </c>
      <c r="I4" s="3" t="s">
        <v>56</v>
      </c>
    </row>
    <row r="5" spans="1:9" ht="30" customHeight="1">
      <c r="H5" s="11" t="s">
        <v>7</v>
      </c>
      <c r="I5" s="3" t="s">
        <v>8</v>
      </c>
    </row>
    <row r="6" spans="1:9" ht="30" customHeight="1">
      <c r="A6" s="7" t="s">
        <v>5</v>
      </c>
      <c r="B6" s="21" t="s">
        <v>6</v>
      </c>
      <c r="C6" s="21"/>
      <c r="D6" s="21"/>
      <c r="E6" s="21"/>
      <c r="F6" s="21"/>
      <c r="G6" s="21"/>
      <c r="H6" s="11" t="s">
        <v>11</v>
      </c>
      <c r="I6" s="3" t="s">
        <v>12</v>
      </c>
    </row>
    <row r="7" spans="1:9" ht="30" customHeight="1">
      <c r="A7" s="7" t="s">
        <v>57</v>
      </c>
      <c r="B7" s="21" t="s">
        <v>14</v>
      </c>
      <c r="C7" s="21"/>
      <c r="D7" s="21"/>
      <c r="E7" s="21"/>
      <c r="F7" s="21"/>
      <c r="G7" s="21"/>
      <c r="H7" s="11" t="s">
        <v>15</v>
      </c>
      <c r="I7" s="3" t="s">
        <v>16</v>
      </c>
    </row>
    <row r="8" spans="1:9" ht="30" customHeight="1">
      <c r="A8" s="7" t="s">
        <v>17</v>
      </c>
      <c r="B8" s="21" t="s">
        <v>18</v>
      </c>
      <c r="C8" s="21"/>
      <c r="D8" s="21"/>
      <c r="E8" s="21"/>
      <c r="F8" s="21"/>
      <c r="G8" s="21"/>
      <c r="H8" s="11" t="s">
        <v>218</v>
      </c>
      <c r="I8" s="3" t="s">
        <v>20</v>
      </c>
    </row>
    <row r="9" spans="1:9" ht="30" customHeight="1">
      <c r="A9" s="7" t="s">
        <v>21</v>
      </c>
      <c r="B9" s="20"/>
      <c r="C9" s="20"/>
      <c r="D9" s="20"/>
      <c r="E9" s="20"/>
      <c r="F9" s="20"/>
      <c r="G9" s="20"/>
      <c r="H9" s="11" t="s">
        <v>22</v>
      </c>
      <c r="I9" s="3" t="s">
        <v>23</v>
      </c>
    </row>
    <row r="10" spans="1:9" ht="30" customHeight="1"/>
    <row r="11" spans="1:9" ht="30" customHeight="1">
      <c r="A11" s="23" t="s">
        <v>439</v>
      </c>
      <c r="B11" s="23" t="s">
        <v>440</v>
      </c>
      <c r="C11" s="23" t="s">
        <v>714</v>
      </c>
      <c r="D11" s="23" t="s">
        <v>445</v>
      </c>
      <c r="E11" s="23"/>
      <c r="F11" s="23" t="s">
        <v>64</v>
      </c>
      <c r="G11" s="23" t="s">
        <v>715</v>
      </c>
      <c r="H11" s="23" t="s">
        <v>716</v>
      </c>
      <c r="I11" s="23" t="s">
        <v>717</v>
      </c>
    </row>
    <row r="12" spans="1:9" ht="30" customHeight="1">
      <c r="A12" s="23"/>
      <c r="B12" s="23"/>
      <c r="C12" s="23"/>
      <c r="D12" s="3" t="s">
        <v>231</v>
      </c>
      <c r="E12" s="3" t="s">
        <v>232</v>
      </c>
      <c r="F12" s="23"/>
      <c r="G12" s="23"/>
      <c r="H12" s="23"/>
      <c r="I12" s="23"/>
    </row>
    <row r="13" spans="1:9" ht="20.100000000000001" customHeight="1">
      <c r="A13" s="3" t="s">
        <v>70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155</v>
      </c>
      <c r="H13" s="3" t="s">
        <v>156</v>
      </c>
      <c r="I13" s="3" t="s">
        <v>157</v>
      </c>
    </row>
    <row r="14" spans="1:9" ht="15" customHeight="1"/>
    <row r="15" spans="1:9" ht="39.950000000000003" customHeight="1">
      <c r="A15" s="7" t="s">
        <v>41</v>
      </c>
      <c r="B15" s="10"/>
      <c r="D15" s="10"/>
      <c r="F15" s="10"/>
    </row>
    <row r="16" spans="1:9" ht="20.100000000000001" customHeight="1">
      <c r="B16" s="8" t="s">
        <v>42</v>
      </c>
      <c r="D16" s="8" t="s">
        <v>216</v>
      </c>
      <c r="F16" s="8" t="s">
        <v>43</v>
      </c>
    </row>
    <row r="17" spans="1:6" ht="39.950000000000003" customHeight="1">
      <c r="A17" s="7" t="s">
        <v>44</v>
      </c>
      <c r="B17" s="10"/>
      <c r="D17" s="10"/>
      <c r="F17" s="10"/>
    </row>
    <row r="18" spans="1:6" ht="20.100000000000001" customHeight="1">
      <c r="B18" s="8" t="s">
        <v>42</v>
      </c>
      <c r="D18" s="8" t="s">
        <v>246</v>
      </c>
      <c r="F18" s="8" t="s">
        <v>45</v>
      </c>
    </row>
    <row r="19" spans="1:6" ht="20.100000000000001" customHeight="1">
      <c r="A19" s="2" t="s">
        <v>46</v>
      </c>
      <c r="B19" s="2"/>
    </row>
    <row r="20" spans="1:6" ht="20.100000000000001" customHeight="1"/>
    <row r="21" spans="1:6" ht="20.100000000000001" customHeight="1">
      <c r="A21" s="17" t="s">
        <v>47</v>
      </c>
      <c r="B21" s="17"/>
    </row>
    <row r="22" spans="1:6" ht="20.100000000000001" customHeight="1">
      <c r="A22" s="18" t="s">
        <v>48</v>
      </c>
      <c r="B22" s="18"/>
    </row>
    <row r="23" spans="1:6" ht="20.100000000000001" customHeight="1">
      <c r="A23" s="18" t="s">
        <v>49</v>
      </c>
      <c r="B23" s="18"/>
    </row>
    <row r="24" spans="1:6" ht="20.100000000000001" customHeight="1">
      <c r="A24" s="18" t="s">
        <v>50</v>
      </c>
      <c r="B24" s="18"/>
    </row>
    <row r="25" spans="1:6" ht="20.100000000000001" customHeight="1">
      <c r="A25" s="18" t="s">
        <v>51</v>
      </c>
      <c r="B25" s="18"/>
    </row>
    <row r="26" spans="1:6" ht="20.100000000000001" customHeight="1">
      <c r="A26" s="18" t="s">
        <v>52</v>
      </c>
      <c r="B26" s="18"/>
    </row>
    <row r="27" spans="1:6" ht="20.100000000000001" customHeight="1">
      <c r="A27" s="19" t="s">
        <v>53</v>
      </c>
      <c r="B27" s="19"/>
    </row>
  </sheetData>
  <sheetProtection sheet="1" objects="1" scenarios="1"/>
  <mergeCells count="22">
    <mergeCell ref="A23:B23"/>
    <mergeCell ref="A24:B24"/>
    <mergeCell ref="A25:B25"/>
    <mergeCell ref="A26:B26"/>
    <mergeCell ref="A27:B27"/>
    <mergeCell ref="H11:H12"/>
    <mergeCell ref="I11:I12"/>
    <mergeCell ref="A19:B19"/>
    <mergeCell ref="A21:B21"/>
    <mergeCell ref="A22:B22"/>
    <mergeCell ref="B9:G9"/>
    <mergeCell ref="A11:A12"/>
    <mergeCell ref="B11:B12"/>
    <mergeCell ref="C11:C12"/>
    <mergeCell ref="D11:E11"/>
    <mergeCell ref="F11:F12"/>
    <mergeCell ref="G11:G12"/>
    <mergeCell ref="A1:I1"/>
    <mergeCell ref="A2:I2"/>
    <mergeCell ref="B6:G6"/>
    <mergeCell ref="B7:G7"/>
    <mergeCell ref="B8:G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opLeftCell="A37" workbookViewId="0"/>
  </sheetViews>
  <sheetFormatPr defaultRowHeight="10.5"/>
  <cols>
    <col min="1" max="1" width="76.42578125" customWidth="1"/>
    <col min="2" max="2" width="19.140625" customWidth="1"/>
    <col min="3" max="20" width="22.85546875" customWidth="1"/>
  </cols>
  <sheetData>
    <row r="1" spans="1:20" ht="30" customHeight="1"/>
    <row r="2" spans="1:20" ht="30" customHeight="1">
      <c r="A2" s="22" t="s">
        <v>140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50.1" customHeight="1">
      <c r="A3" s="23" t="s">
        <v>63</v>
      </c>
      <c r="B3" s="23" t="s">
        <v>64</v>
      </c>
      <c r="C3" s="23" t="s">
        <v>141</v>
      </c>
      <c r="D3" s="23" t="s">
        <v>142</v>
      </c>
      <c r="E3" s="23" t="s">
        <v>143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50.1" customHeight="1">
      <c r="A4" s="23"/>
      <c r="B4" s="23"/>
      <c r="C4" s="23"/>
      <c r="D4" s="23"/>
      <c r="E4" s="23" t="s">
        <v>144</v>
      </c>
      <c r="F4" s="23" t="s">
        <v>145</v>
      </c>
      <c r="G4" s="23" t="s">
        <v>146</v>
      </c>
      <c r="H4" s="23" t="s">
        <v>145</v>
      </c>
      <c r="I4" s="23" t="s">
        <v>147</v>
      </c>
      <c r="J4" s="23"/>
      <c r="K4" s="23"/>
      <c r="L4" s="23"/>
      <c r="M4" s="23" t="s">
        <v>148</v>
      </c>
      <c r="N4" s="23" t="s">
        <v>145</v>
      </c>
      <c r="O4" s="23" t="s">
        <v>149</v>
      </c>
      <c r="P4" s="23" t="s">
        <v>145</v>
      </c>
      <c r="Q4" s="23" t="s">
        <v>150</v>
      </c>
      <c r="R4" s="23"/>
      <c r="S4" s="23"/>
      <c r="T4" s="23"/>
    </row>
    <row r="5" spans="1:20" ht="50.1" customHeight="1">
      <c r="A5" s="23"/>
      <c r="B5" s="23"/>
      <c r="C5" s="23"/>
      <c r="D5" s="23"/>
      <c r="E5" s="23"/>
      <c r="F5" s="23"/>
      <c r="G5" s="23"/>
      <c r="H5" s="23"/>
      <c r="I5" s="3" t="s">
        <v>151</v>
      </c>
      <c r="J5" s="3" t="s">
        <v>145</v>
      </c>
      <c r="K5" s="3" t="s">
        <v>152</v>
      </c>
      <c r="L5" s="3" t="s">
        <v>145</v>
      </c>
      <c r="M5" s="23"/>
      <c r="N5" s="23"/>
      <c r="O5" s="23"/>
      <c r="P5" s="23"/>
      <c r="Q5" s="3" t="s">
        <v>153</v>
      </c>
      <c r="R5" s="3" t="s">
        <v>145</v>
      </c>
      <c r="S5" s="3" t="s">
        <v>154</v>
      </c>
      <c r="T5" s="3" t="s">
        <v>145</v>
      </c>
    </row>
    <row r="6" spans="1:20" ht="20.100000000000001" customHeight="1">
      <c r="A6" s="3" t="s">
        <v>70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155</v>
      </c>
      <c r="H6" s="3" t="s">
        <v>156</v>
      </c>
      <c r="I6" s="3" t="s">
        <v>157</v>
      </c>
      <c r="J6" s="3" t="s">
        <v>158</v>
      </c>
      <c r="K6" s="3" t="s">
        <v>159</v>
      </c>
      <c r="L6" s="3" t="s">
        <v>160</v>
      </c>
      <c r="M6" s="3" t="s">
        <v>161</v>
      </c>
      <c r="N6" s="3" t="s">
        <v>162</v>
      </c>
      <c r="O6" s="3" t="s">
        <v>163</v>
      </c>
      <c r="P6" s="3" t="s">
        <v>164</v>
      </c>
      <c r="Q6" s="3" t="s">
        <v>165</v>
      </c>
      <c r="R6" s="3" t="s">
        <v>166</v>
      </c>
      <c r="S6" s="3" t="s">
        <v>167</v>
      </c>
      <c r="T6" s="3" t="s">
        <v>168</v>
      </c>
    </row>
    <row r="7" spans="1:20" ht="54.95" customHeight="1">
      <c r="A7" s="4" t="s">
        <v>169</v>
      </c>
      <c r="B7" s="3" t="s">
        <v>77</v>
      </c>
      <c r="C7" s="5">
        <v>250951344.25</v>
      </c>
      <c r="D7" s="5">
        <v>47.977778081463981</v>
      </c>
      <c r="E7" s="5">
        <v>199800270.58000001</v>
      </c>
      <c r="F7" s="5">
        <v>44.4403558892948</v>
      </c>
      <c r="G7" s="5">
        <v>15321675.24</v>
      </c>
      <c r="H7" s="5">
        <v>79.463102830114323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35829398.43</v>
      </c>
      <c r="P7" s="5">
        <v>66.12543471337807</v>
      </c>
      <c r="Q7" s="5">
        <v>7159254.8799999999</v>
      </c>
      <c r="R7" s="5">
        <v>41.188602337427326</v>
      </c>
      <c r="S7" s="5">
        <v>28670143.550000001</v>
      </c>
      <c r="T7" s="5">
        <v>78.802736373856021</v>
      </c>
    </row>
    <row r="8" spans="1:20" ht="54.95" customHeight="1">
      <c r="A8" s="4" t="s">
        <v>170</v>
      </c>
      <c r="B8" s="3" t="s">
        <v>79</v>
      </c>
      <c r="C8" s="5">
        <v>71726567.590000004</v>
      </c>
      <c r="D8" s="5">
        <v>13.712942453696966</v>
      </c>
      <c r="E8" s="5">
        <v>57564481</v>
      </c>
      <c r="F8" s="5">
        <v>12.803716505470152</v>
      </c>
      <c r="G8" s="5">
        <v>3959821.07</v>
      </c>
      <c r="H8" s="5">
        <v>20.53689716988567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10202265.52</v>
      </c>
      <c r="P8" s="5">
        <v>18.828930211857543</v>
      </c>
      <c r="Q8" s="5">
        <v>2490241.56</v>
      </c>
      <c r="R8" s="5">
        <v>14.326849799063819</v>
      </c>
      <c r="S8" s="5">
        <v>7712023.96</v>
      </c>
      <c r="T8" s="5">
        <v>21.197263626143972</v>
      </c>
    </row>
    <row r="9" spans="1:20" ht="54.95" customHeight="1">
      <c r="A9" s="4" t="s">
        <v>171</v>
      </c>
      <c r="B9" s="3" t="s">
        <v>81</v>
      </c>
      <c r="C9" s="5">
        <v>186910217.00999999</v>
      </c>
      <c r="D9" s="5">
        <v>35.734165679266148</v>
      </c>
      <c r="E9" s="5">
        <v>181764243.91999999</v>
      </c>
      <c r="F9" s="5">
        <v>40.428712455217081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5145973.09</v>
      </c>
      <c r="P9" s="5">
        <v>9.4972207882418367</v>
      </c>
      <c r="Q9" s="5">
        <v>5145973.09</v>
      </c>
      <c r="R9" s="5">
        <v>29.605795965614806</v>
      </c>
      <c r="S9" s="5">
        <v>0</v>
      </c>
      <c r="T9" s="5">
        <v>0</v>
      </c>
    </row>
    <row r="10" spans="1:20" ht="54.95" customHeight="1">
      <c r="A10" s="4" t="s">
        <v>172</v>
      </c>
      <c r="B10" s="3" t="s">
        <v>173</v>
      </c>
      <c r="C10" s="5">
        <v>100351.28</v>
      </c>
      <c r="D10" s="5">
        <v>1.9185517640560937E-2</v>
      </c>
      <c r="E10" s="5">
        <v>100351.28</v>
      </c>
      <c r="F10" s="5">
        <v>2.2320523311606975E-2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ht="54.95" customHeight="1">
      <c r="A11" s="4" t="s">
        <v>174</v>
      </c>
      <c r="B11" s="3" t="s">
        <v>175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ht="54.95" customHeight="1">
      <c r="A12" s="4" t="s">
        <v>176</v>
      </c>
      <c r="B12" s="3" t="s">
        <v>177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</row>
    <row r="13" spans="1:20" ht="54.95" customHeight="1">
      <c r="A13" s="4" t="s">
        <v>178</v>
      </c>
      <c r="B13" s="3" t="s">
        <v>179</v>
      </c>
      <c r="C13" s="5">
        <v>24114349.739999998</v>
      </c>
      <c r="D13" s="5">
        <v>4.6102678742854701</v>
      </c>
      <c r="E13" s="5">
        <v>24024912.469999999</v>
      </c>
      <c r="F13" s="5">
        <v>5.3437147871552027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89437.27</v>
      </c>
      <c r="P13" s="5">
        <v>0.16506217289363984</v>
      </c>
      <c r="Q13" s="5">
        <v>89437.27</v>
      </c>
      <c r="R13" s="5">
        <v>0.5145502164570398</v>
      </c>
      <c r="S13" s="5">
        <v>0</v>
      </c>
      <c r="T13" s="5">
        <v>0</v>
      </c>
    </row>
    <row r="14" spans="1:20" ht="54.95" customHeight="1">
      <c r="A14" s="4" t="s">
        <v>180</v>
      </c>
      <c r="B14" s="3" t="s">
        <v>181</v>
      </c>
      <c r="C14" s="5">
        <v>3084586.35</v>
      </c>
      <c r="D14" s="5">
        <v>0.58972228188577636</v>
      </c>
      <c r="E14" s="5">
        <v>2999585.83</v>
      </c>
      <c r="F14" s="5">
        <v>0.66717958598715388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85000.52</v>
      </c>
      <c r="P14" s="5">
        <v>0.15687386844756432</v>
      </c>
      <c r="Q14" s="5">
        <v>85000.52</v>
      </c>
      <c r="R14" s="5">
        <v>0.48902472051037499</v>
      </c>
      <c r="S14" s="5">
        <v>0</v>
      </c>
      <c r="T14" s="5">
        <v>0</v>
      </c>
    </row>
    <row r="15" spans="1:20" ht="54.95" customHeight="1">
      <c r="A15" s="4" t="s">
        <v>182</v>
      </c>
      <c r="B15" s="3" t="s">
        <v>183</v>
      </c>
      <c r="C15" s="5">
        <v>127099023.62</v>
      </c>
      <c r="D15" s="5">
        <v>24.299247202024539</v>
      </c>
      <c r="E15" s="5">
        <v>122127488.31999999</v>
      </c>
      <c r="F15" s="5">
        <v>27.164072546305025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4971535.3</v>
      </c>
      <c r="P15" s="5">
        <v>9.1752847469006333</v>
      </c>
      <c r="Q15" s="5">
        <v>4971535.3</v>
      </c>
      <c r="R15" s="5">
        <v>28.602221028647392</v>
      </c>
      <c r="S15" s="5">
        <v>0</v>
      </c>
      <c r="T15" s="5">
        <v>0</v>
      </c>
    </row>
    <row r="16" spans="1:20" ht="54.95" customHeight="1">
      <c r="A16" s="4" t="s">
        <v>184</v>
      </c>
      <c r="B16" s="3" t="s">
        <v>185</v>
      </c>
      <c r="C16" s="5">
        <v>210336</v>
      </c>
      <c r="D16" s="5">
        <v>4.0212790892602712E-2</v>
      </c>
      <c r="E16" s="5">
        <v>210336</v>
      </c>
      <c r="F16" s="5">
        <v>4.6783753941854703E-2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ht="54.95" customHeight="1">
      <c r="A17" s="4" t="s">
        <v>186</v>
      </c>
      <c r="B17" s="3" t="s">
        <v>187</v>
      </c>
      <c r="C17" s="5">
        <v>187000</v>
      </c>
      <c r="D17" s="5">
        <v>3.57513307133192E-2</v>
      </c>
      <c r="E17" s="5">
        <v>187000</v>
      </c>
      <c r="F17" s="5">
        <v>4.1593269754710699E-2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</row>
    <row r="18" spans="1:20" ht="54.95" customHeight="1">
      <c r="A18" s="4" t="s">
        <v>188</v>
      </c>
      <c r="B18" s="3" t="s">
        <v>189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</row>
    <row r="19" spans="1:20" ht="54.95" customHeight="1">
      <c r="A19" s="4" t="s">
        <v>190</v>
      </c>
      <c r="B19" s="3" t="s">
        <v>191</v>
      </c>
      <c r="C19" s="5">
        <v>32114570.02</v>
      </c>
      <c r="D19" s="5">
        <v>6.1397786818238824</v>
      </c>
      <c r="E19" s="5">
        <v>32114570.02</v>
      </c>
      <c r="F19" s="5">
        <v>7.1430479887615235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</row>
    <row r="20" spans="1:20" ht="54.95" customHeight="1">
      <c r="A20" s="4" t="s">
        <v>192</v>
      </c>
      <c r="B20" s="3" t="s">
        <v>83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</row>
    <row r="21" spans="1:20" ht="54.95" customHeight="1">
      <c r="A21" s="4" t="s">
        <v>193</v>
      </c>
      <c r="B21" s="3" t="s">
        <v>85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54.95" customHeight="1">
      <c r="A22" s="4" t="s">
        <v>194</v>
      </c>
      <c r="B22" s="3" t="s">
        <v>91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</row>
    <row r="23" spans="1:20" ht="110.1" customHeight="1">
      <c r="A23" s="4" t="s">
        <v>195</v>
      </c>
      <c r="B23" s="3" t="s">
        <v>95</v>
      </c>
      <c r="C23" s="5">
        <v>509481</v>
      </c>
      <c r="D23" s="5">
        <v>9.7404404936644817E-2</v>
      </c>
      <c r="E23" s="5">
        <v>89300</v>
      </c>
      <c r="F23" s="5">
        <v>1.9862454487142595E-2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420181</v>
      </c>
      <c r="P23" s="5">
        <v>0.77547077262781472</v>
      </c>
      <c r="Q23" s="5">
        <v>0</v>
      </c>
      <c r="R23" s="5">
        <v>0</v>
      </c>
      <c r="S23" s="5">
        <v>0</v>
      </c>
      <c r="T23" s="5">
        <v>0</v>
      </c>
    </row>
    <row r="24" spans="1:20" ht="54.95" customHeight="1">
      <c r="A24" s="4" t="s">
        <v>196</v>
      </c>
      <c r="B24" s="3" t="s">
        <v>197</v>
      </c>
      <c r="C24" s="5">
        <v>420181</v>
      </c>
      <c r="D24" s="5">
        <v>8.0331710644134621E-2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420181</v>
      </c>
      <c r="P24" s="5">
        <v>0.77547077262781472</v>
      </c>
      <c r="Q24" s="5">
        <v>0</v>
      </c>
      <c r="R24" s="5">
        <v>0</v>
      </c>
      <c r="S24" s="5">
        <v>0</v>
      </c>
      <c r="T24" s="5">
        <v>0</v>
      </c>
    </row>
    <row r="25" spans="1:20" ht="54.95" customHeight="1">
      <c r="A25" s="4" t="s">
        <v>198</v>
      </c>
      <c r="B25" s="3" t="s">
        <v>199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ht="54.95" customHeight="1">
      <c r="A26" s="4" t="s">
        <v>200</v>
      </c>
      <c r="B26" s="3" t="s">
        <v>201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ht="54.95" customHeight="1">
      <c r="A27" s="4" t="s">
        <v>202</v>
      </c>
      <c r="B27" s="3" t="s">
        <v>203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</row>
    <row r="28" spans="1:20" ht="54.95" customHeight="1">
      <c r="A28" s="4" t="s">
        <v>204</v>
      </c>
      <c r="B28" s="3" t="s">
        <v>205</v>
      </c>
      <c r="C28" s="5">
        <v>89300</v>
      </c>
      <c r="D28" s="5">
        <v>1.7072694292510186E-2</v>
      </c>
      <c r="E28" s="5">
        <v>89300</v>
      </c>
      <c r="F28" s="5">
        <v>1.9862454487142595E-2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ht="54.95" customHeight="1">
      <c r="A29" s="4" t="s">
        <v>206</v>
      </c>
      <c r="B29" s="3" t="s">
        <v>207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</row>
    <row r="30" spans="1:20" ht="54.95" customHeight="1">
      <c r="A30" s="4" t="s">
        <v>208</v>
      </c>
      <c r="B30" s="3" t="s">
        <v>209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</row>
    <row r="31" spans="1:20" ht="54.95" customHeight="1">
      <c r="A31" s="4" t="s">
        <v>210</v>
      </c>
      <c r="B31" s="3" t="s">
        <v>97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ht="54.95" customHeight="1">
      <c r="A32" s="4" t="s">
        <v>211</v>
      </c>
      <c r="B32" s="3" t="s">
        <v>99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ht="54.95" customHeight="1">
      <c r="A33" s="4" t="s">
        <v>212</v>
      </c>
      <c r="B33" s="3" t="s">
        <v>101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</row>
    <row r="34" spans="1:20" ht="54.95" customHeight="1">
      <c r="A34" s="4" t="s">
        <v>213</v>
      </c>
      <c r="B34" s="3" t="s">
        <v>113</v>
      </c>
      <c r="C34" s="5">
        <v>12959843.59</v>
      </c>
      <c r="D34" s="5">
        <v>2.4777093806362567</v>
      </c>
      <c r="E34" s="5">
        <v>10373672.390000001</v>
      </c>
      <c r="F34" s="5">
        <v>2.3073526955308257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2586171.2000000002</v>
      </c>
      <c r="P34" s="5">
        <v>4.7729435138947327</v>
      </c>
      <c r="Q34" s="5">
        <v>2586171.2000000002</v>
      </c>
      <c r="R34" s="5">
        <v>14.878751897894048</v>
      </c>
      <c r="S34" s="5">
        <v>0</v>
      </c>
      <c r="T34" s="5">
        <v>0</v>
      </c>
    </row>
    <row r="35" spans="1:20" ht="54.95" customHeight="1">
      <c r="A35" s="4" t="s">
        <v>214</v>
      </c>
      <c r="B35" s="3" t="s">
        <v>115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</row>
    <row r="36" spans="1:20" ht="54.95" customHeight="1">
      <c r="A36" s="4" t="s">
        <v>215</v>
      </c>
      <c r="B36" s="3" t="s">
        <v>117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</row>
    <row r="37" spans="1:20" ht="20.100000000000001" customHeight="1">
      <c r="A37" s="12" t="s">
        <v>136</v>
      </c>
      <c r="B37" s="15" t="s">
        <v>137</v>
      </c>
      <c r="C37" s="13">
        <v>523057453.44</v>
      </c>
      <c r="D37" s="15" t="s">
        <v>139</v>
      </c>
      <c r="E37" s="13">
        <v>449591967.88999999</v>
      </c>
      <c r="F37" s="15" t="s">
        <v>139</v>
      </c>
      <c r="G37" s="13">
        <v>19281496.309999999</v>
      </c>
      <c r="H37" s="15" t="s">
        <v>139</v>
      </c>
      <c r="I37" s="13">
        <v>0</v>
      </c>
      <c r="J37" s="15" t="s">
        <v>139</v>
      </c>
      <c r="K37" s="13">
        <v>0</v>
      </c>
      <c r="L37" s="15" t="s">
        <v>139</v>
      </c>
      <c r="M37" s="13">
        <v>0</v>
      </c>
      <c r="N37" s="15" t="s">
        <v>139</v>
      </c>
      <c r="O37" s="13">
        <v>54183989.240000002</v>
      </c>
      <c r="P37" s="15" t="s">
        <v>139</v>
      </c>
      <c r="Q37" s="13">
        <v>17381640.73</v>
      </c>
      <c r="R37" s="15" t="s">
        <v>139</v>
      </c>
      <c r="S37" s="13">
        <v>36382167.509999998</v>
      </c>
      <c r="T37" s="15" t="s">
        <v>139</v>
      </c>
    </row>
    <row r="38" spans="1:20" ht="20.100000000000001" customHeight="1"/>
    <row r="39" spans="1:20" ht="50.1" customHeight="1">
      <c r="A39" s="7" t="s">
        <v>41</v>
      </c>
      <c r="B39" s="10"/>
      <c r="D39" s="10"/>
      <c r="F39" s="10"/>
    </row>
    <row r="40" spans="1:20" ht="50.1" customHeight="1">
      <c r="B40" s="9" t="s">
        <v>42</v>
      </c>
      <c r="D40" s="9" t="s">
        <v>216</v>
      </c>
      <c r="F40" s="9" t="s">
        <v>43</v>
      </c>
    </row>
    <row r="41" spans="1:20" ht="50.1" customHeight="1">
      <c r="A41" s="7" t="s">
        <v>44</v>
      </c>
      <c r="B41" s="10"/>
      <c r="D41" s="10"/>
      <c r="F41" s="10"/>
    </row>
    <row r="42" spans="1:20" ht="50.1" customHeight="1">
      <c r="B42" s="9" t="s">
        <v>42</v>
      </c>
      <c r="D42" s="9" t="s">
        <v>216</v>
      </c>
      <c r="F42" s="9" t="s">
        <v>43</v>
      </c>
    </row>
    <row r="43" spans="1:20" ht="20.100000000000001" customHeight="1"/>
    <row r="44" spans="1:20" ht="20.100000000000001" customHeight="1">
      <c r="A44" s="17" t="s">
        <v>47</v>
      </c>
      <c r="B44" s="17"/>
    </row>
    <row r="45" spans="1:20" ht="20.100000000000001" customHeight="1">
      <c r="A45" s="18" t="s">
        <v>48</v>
      </c>
      <c r="B45" s="18"/>
    </row>
    <row r="46" spans="1:20" ht="20.100000000000001" customHeight="1">
      <c r="A46" s="18" t="s">
        <v>49</v>
      </c>
      <c r="B46" s="18"/>
    </row>
    <row r="47" spans="1:20" ht="20.100000000000001" customHeight="1">
      <c r="A47" s="18" t="s">
        <v>50</v>
      </c>
      <c r="B47" s="18"/>
    </row>
    <row r="48" spans="1:20" ht="20.100000000000001" customHeight="1">
      <c r="A48" s="18" t="s">
        <v>51</v>
      </c>
      <c r="B48" s="18"/>
    </row>
    <row r="49" spans="1:2" ht="20.100000000000001" customHeight="1">
      <c r="A49" s="18" t="s">
        <v>52</v>
      </c>
      <c r="B49" s="18"/>
    </row>
    <row r="50" spans="1:2" ht="20.100000000000001" customHeight="1">
      <c r="A50" s="19" t="s">
        <v>53</v>
      </c>
      <c r="B50" s="19"/>
    </row>
  </sheetData>
  <sheetProtection sheet="1" objects="1" scenarios="1"/>
  <mergeCells count="23">
    <mergeCell ref="A49:B49"/>
    <mergeCell ref="A50:B50"/>
    <mergeCell ref="A44:B44"/>
    <mergeCell ref="A45:B45"/>
    <mergeCell ref="A46:B46"/>
    <mergeCell ref="A47:B47"/>
    <mergeCell ref="A48:B48"/>
    <mergeCell ref="A2:T2"/>
    <mergeCell ref="A3:A5"/>
    <mergeCell ref="B3:B5"/>
    <mergeCell ref="C3:C5"/>
    <mergeCell ref="D3:D5"/>
    <mergeCell ref="E3:T3"/>
    <mergeCell ref="E4:E5"/>
    <mergeCell ref="F4:F5"/>
    <mergeCell ref="G4:G5"/>
    <mergeCell ref="H4:H5"/>
    <mergeCell ref="I4:L4"/>
    <mergeCell ref="M4:M5"/>
    <mergeCell ref="N4:N5"/>
    <mergeCell ref="O4:O5"/>
    <mergeCell ref="P4:P5"/>
    <mergeCell ref="Q4:T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sqref="A1:K1"/>
    </sheetView>
  </sheetViews>
  <sheetFormatPr defaultRowHeight="10.5"/>
  <cols>
    <col min="1" max="1" width="47.7109375" customWidth="1"/>
    <col min="2" max="3" width="17.140625" customWidth="1"/>
    <col min="4" max="8" width="22.85546875" customWidth="1"/>
    <col min="9" max="9" width="47.7109375" customWidth="1"/>
    <col min="10" max="11" width="22.85546875" customWidth="1"/>
  </cols>
  <sheetData>
    <row r="1" spans="1:11" ht="50.1" customHeight="1">
      <c r="A1" s="1" t="s">
        <v>217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30" customHeight="1">
      <c r="K3" s="3" t="s">
        <v>2</v>
      </c>
    </row>
    <row r="4" spans="1:11" ht="30" customHeight="1">
      <c r="J4" s="11" t="s">
        <v>3</v>
      </c>
      <c r="K4" s="3" t="s">
        <v>56</v>
      </c>
    </row>
    <row r="5" spans="1:11" ht="30" customHeight="1">
      <c r="J5" s="11" t="s">
        <v>7</v>
      </c>
      <c r="K5" s="3" t="s">
        <v>8</v>
      </c>
    </row>
    <row r="6" spans="1:11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J6" s="11" t="s">
        <v>11</v>
      </c>
      <c r="K6" s="3" t="s">
        <v>12</v>
      </c>
    </row>
    <row r="7" spans="1:11" ht="30" customHeight="1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J7" s="11" t="s">
        <v>15</v>
      </c>
      <c r="K7" s="3" t="s">
        <v>16</v>
      </c>
    </row>
    <row r="8" spans="1:11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J8" s="11" t="s">
        <v>218</v>
      </c>
      <c r="K8" s="3" t="s">
        <v>20</v>
      </c>
    </row>
    <row r="9" spans="1:11" ht="30" customHeight="1">
      <c r="A9" s="2" t="s">
        <v>21</v>
      </c>
      <c r="B9" s="2"/>
      <c r="C9" s="20"/>
      <c r="D9" s="20"/>
      <c r="E9" s="20"/>
      <c r="F9" s="20"/>
      <c r="G9" s="20"/>
      <c r="H9" s="20"/>
      <c r="J9" s="11" t="s">
        <v>22</v>
      </c>
      <c r="K9" s="3" t="s">
        <v>23</v>
      </c>
    </row>
    <row r="10" spans="1:11" ht="30" customHeight="1"/>
    <row r="11" spans="1:11" ht="30" customHeight="1">
      <c r="A11" s="22" t="s">
        <v>219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20.100000000000001" customHeight="1">
      <c r="A12" s="23" t="s">
        <v>220</v>
      </c>
      <c r="B12" s="23" t="s">
        <v>221</v>
      </c>
      <c r="C12" s="23" t="s">
        <v>64</v>
      </c>
      <c r="D12" s="23" t="s">
        <v>222</v>
      </c>
      <c r="E12" s="23"/>
      <c r="F12" s="23"/>
      <c r="G12" s="23" t="s">
        <v>223</v>
      </c>
      <c r="H12" s="23" t="s">
        <v>224</v>
      </c>
      <c r="I12" s="23" t="s">
        <v>225</v>
      </c>
      <c r="J12" s="23"/>
      <c r="K12" s="23"/>
    </row>
    <row r="13" spans="1:11" ht="20.100000000000001" customHeight="1">
      <c r="A13" s="23"/>
      <c r="B13" s="23"/>
      <c r="C13" s="23"/>
      <c r="D13" s="23" t="s">
        <v>226</v>
      </c>
      <c r="E13" s="23"/>
      <c r="F13" s="23" t="s">
        <v>227</v>
      </c>
      <c r="G13" s="23"/>
      <c r="H13" s="23"/>
      <c r="I13" s="23" t="s">
        <v>228</v>
      </c>
      <c r="J13" s="23" t="s">
        <v>229</v>
      </c>
      <c r="K13" s="23" t="s">
        <v>230</v>
      </c>
    </row>
    <row r="14" spans="1:11" ht="20.100000000000001" customHeight="1">
      <c r="A14" s="23"/>
      <c r="B14" s="23"/>
      <c r="C14" s="23"/>
      <c r="D14" s="3" t="s">
        <v>231</v>
      </c>
      <c r="E14" s="3" t="s">
        <v>232</v>
      </c>
      <c r="F14" s="23"/>
      <c r="G14" s="23"/>
      <c r="H14" s="23"/>
      <c r="I14" s="23"/>
      <c r="J14" s="23"/>
      <c r="K14" s="23"/>
    </row>
    <row r="15" spans="1:11" ht="20.100000000000001" customHeight="1">
      <c r="A15" s="3" t="s">
        <v>70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155</v>
      </c>
      <c r="H15" s="3" t="s">
        <v>156</v>
      </c>
      <c r="I15" s="3" t="s">
        <v>157</v>
      </c>
      <c r="J15" s="3" t="s">
        <v>158</v>
      </c>
      <c r="K15" s="3" t="s">
        <v>159</v>
      </c>
    </row>
    <row r="16" spans="1:11" ht="54.95" customHeight="1">
      <c r="A16" s="4" t="s">
        <v>233</v>
      </c>
      <c r="B16" s="3" t="s">
        <v>234</v>
      </c>
      <c r="C16" s="3" t="s">
        <v>131</v>
      </c>
      <c r="D16" s="3" t="s">
        <v>235</v>
      </c>
      <c r="E16" s="3"/>
      <c r="F16" s="5">
        <v>1</v>
      </c>
      <c r="G16" s="5">
        <v>15680</v>
      </c>
      <c r="H16" s="5">
        <v>15680</v>
      </c>
      <c r="I16" s="3"/>
      <c r="J16" s="3"/>
      <c r="K16" s="3"/>
    </row>
    <row r="17" spans="1:11" ht="54.95" customHeight="1">
      <c r="A17" s="4" t="s">
        <v>236</v>
      </c>
      <c r="B17" s="3" t="s">
        <v>234</v>
      </c>
      <c r="C17" s="3" t="s">
        <v>133</v>
      </c>
      <c r="D17" s="3" t="s">
        <v>237</v>
      </c>
      <c r="E17" s="3"/>
      <c r="F17" s="5">
        <v>3139</v>
      </c>
      <c r="G17" s="5">
        <v>313900</v>
      </c>
      <c r="H17" s="5">
        <v>100</v>
      </c>
      <c r="I17" s="3"/>
      <c r="J17" s="3"/>
      <c r="K17" s="3"/>
    </row>
    <row r="18" spans="1:11" ht="20.100000000000001" customHeight="1">
      <c r="B18" s="12" t="s">
        <v>136</v>
      </c>
      <c r="C18" s="15" t="s">
        <v>137</v>
      </c>
      <c r="D18" s="15" t="s">
        <v>138</v>
      </c>
      <c r="E18" s="15" t="s">
        <v>138</v>
      </c>
      <c r="F18" s="13">
        <f>SUM(F16:F17)</f>
        <v>3140</v>
      </c>
      <c r="G18" s="13">
        <f>SUM(G16:G17)</f>
        <v>329580</v>
      </c>
      <c r="H18" s="13">
        <f>SUM(H16:H17)</f>
        <v>15780</v>
      </c>
      <c r="I18" s="15" t="s">
        <v>138</v>
      </c>
      <c r="J18" s="15" t="s">
        <v>138</v>
      </c>
      <c r="K18" s="15" t="s">
        <v>138</v>
      </c>
    </row>
    <row r="19" spans="1:11" ht="30" customHeight="1"/>
    <row r="20" spans="1:11" ht="30" customHeight="1">
      <c r="A20" s="22" t="s">
        <v>238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20.100000000000001" customHeight="1">
      <c r="A21" s="23" t="s">
        <v>239</v>
      </c>
      <c r="B21" s="23" t="s">
        <v>221</v>
      </c>
      <c r="C21" s="23" t="s">
        <v>64</v>
      </c>
      <c r="D21" s="23" t="s">
        <v>240</v>
      </c>
      <c r="E21" s="23"/>
      <c r="F21" s="23"/>
      <c r="G21" s="23" t="s">
        <v>241</v>
      </c>
      <c r="H21" s="23" t="s">
        <v>224</v>
      </c>
      <c r="I21" s="23" t="s">
        <v>225</v>
      </c>
      <c r="J21" s="23"/>
      <c r="K21" s="23"/>
    </row>
    <row r="22" spans="1:11" ht="20.100000000000001" customHeight="1">
      <c r="A22" s="23"/>
      <c r="B22" s="23"/>
      <c r="C22" s="23"/>
      <c r="D22" s="23" t="s">
        <v>226</v>
      </c>
      <c r="E22" s="23"/>
      <c r="F22" s="23" t="s">
        <v>227</v>
      </c>
      <c r="G22" s="23"/>
      <c r="H22" s="23"/>
      <c r="I22" s="23" t="s">
        <v>228</v>
      </c>
      <c r="J22" s="23" t="s">
        <v>229</v>
      </c>
      <c r="K22" s="23" t="s">
        <v>230</v>
      </c>
    </row>
    <row r="23" spans="1:11" ht="20.100000000000001" customHeight="1">
      <c r="A23" s="23"/>
      <c r="B23" s="23"/>
      <c r="C23" s="23"/>
      <c r="D23" s="3" t="s">
        <v>231</v>
      </c>
      <c r="E23" s="3" t="s">
        <v>232</v>
      </c>
      <c r="F23" s="23"/>
      <c r="G23" s="23"/>
      <c r="H23" s="23"/>
      <c r="I23" s="23"/>
      <c r="J23" s="23"/>
      <c r="K23" s="23"/>
    </row>
    <row r="24" spans="1:11" ht="20.100000000000001" customHeight="1">
      <c r="A24" s="3" t="s">
        <v>70</v>
      </c>
      <c r="B24" s="3" t="s">
        <v>71</v>
      </c>
      <c r="C24" s="3" t="s">
        <v>72</v>
      </c>
      <c r="D24" s="3" t="s">
        <v>73</v>
      </c>
      <c r="E24" s="3" t="s">
        <v>74</v>
      </c>
      <c r="F24" s="3" t="s">
        <v>75</v>
      </c>
      <c r="G24" s="3" t="s">
        <v>155</v>
      </c>
      <c r="H24" s="3" t="s">
        <v>156</v>
      </c>
      <c r="I24" s="3" t="s">
        <v>157</v>
      </c>
      <c r="J24" s="3" t="s">
        <v>158</v>
      </c>
      <c r="K24" s="3" t="s">
        <v>159</v>
      </c>
    </row>
    <row r="25" spans="1:11" ht="30" customHeight="1"/>
    <row r="26" spans="1:11" ht="30" customHeight="1">
      <c r="A26" s="22" t="s">
        <v>242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20.100000000000001" customHeight="1">
      <c r="A27" s="23" t="s">
        <v>243</v>
      </c>
      <c r="B27" s="23" t="s">
        <v>221</v>
      </c>
      <c r="C27" s="23" t="s">
        <v>64</v>
      </c>
      <c r="D27" s="23" t="s">
        <v>244</v>
      </c>
      <c r="E27" s="23"/>
      <c r="F27" s="23"/>
      <c r="G27" s="23" t="s">
        <v>245</v>
      </c>
      <c r="H27" s="23" t="s">
        <v>224</v>
      </c>
      <c r="I27" s="23" t="s">
        <v>225</v>
      </c>
      <c r="J27" s="23"/>
      <c r="K27" s="23"/>
    </row>
    <row r="28" spans="1:11" ht="20.100000000000001" customHeight="1">
      <c r="A28" s="23"/>
      <c r="B28" s="23"/>
      <c r="C28" s="23"/>
      <c r="D28" s="23" t="s">
        <v>226</v>
      </c>
      <c r="E28" s="23"/>
      <c r="F28" s="23" t="s">
        <v>227</v>
      </c>
      <c r="G28" s="23"/>
      <c r="H28" s="23"/>
      <c r="I28" s="23" t="s">
        <v>228</v>
      </c>
      <c r="J28" s="23" t="s">
        <v>229</v>
      </c>
      <c r="K28" s="23" t="s">
        <v>230</v>
      </c>
    </row>
    <row r="29" spans="1:11" ht="20.100000000000001" customHeight="1">
      <c r="A29" s="23"/>
      <c r="B29" s="23"/>
      <c r="C29" s="23"/>
      <c r="D29" s="3" t="s">
        <v>231</v>
      </c>
      <c r="E29" s="3" t="s">
        <v>232</v>
      </c>
      <c r="F29" s="23"/>
      <c r="G29" s="23"/>
      <c r="H29" s="23"/>
      <c r="I29" s="23"/>
      <c r="J29" s="23"/>
      <c r="K29" s="23"/>
    </row>
    <row r="30" spans="1:11" ht="20.100000000000001" customHeight="1">
      <c r="A30" s="3" t="s">
        <v>70</v>
      </c>
      <c r="B30" s="3" t="s">
        <v>71</v>
      </c>
      <c r="C30" s="3" t="s">
        <v>72</v>
      </c>
      <c r="D30" s="3" t="s">
        <v>73</v>
      </c>
      <c r="E30" s="3" t="s">
        <v>74</v>
      </c>
      <c r="F30" s="3" t="s">
        <v>75</v>
      </c>
      <c r="G30" s="3" t="s">
        <v>155</v>
      </c>
      <c r="H30" s="3" t="s">
        <v>156</v>
      </c>
      <c r="I30" s="3" t="s">
        <v>157</v>
      </c>
      <c r="J30" s="3" t="s">
        <v>158</v>
      </c>
      <c r="K30" s="3" t="s">
        <v>159</v>
      </c>
    </row>
    <row r="31" spans="1:11" ht="15" customHeight="1"/>
    <row r="32" spans="1:11" ht="39.950000000000003" customHeight="1">
      <c r="A32" s="7" t="s">
        <v>41</v>
      </c>
      <c r="B32" s="10"/>
      <c r="D32" s="10"/>
      <c r="F32" s="10"/>
    </row>
    <row r="33" spans="1:6" ht="20.100000000000001" customHeight="1">
      <c r="B33" s="8" t="s">
        <v>42</v>
      </c>
      <c r="D33" s="8" t="s">
        <v>216</v>
      </c>
      <c r="F33" s="8" t="s">
        <v>43</v>
      </c>
    </row>
    <row r="34" spans="1:6" ht="39.950000000000003" customHeight="1">
      <c r="A34" s="7" t="s">
        <v>44</v>
      </c>
      <c r="B34" s="10"/>
      <c r="D34" s="10"/>
      <c r="F34" s="10"/>
    </row>
    <row r="35" spans="1:6" ht="20.100000000000001" customHeight="1">
      <c r="B35" s="8" t="s">
        <v>42</v>
      </c>
      <c r="D35" s="8" t="s">
        <v>246</v>
      </c>
      <c r="F35" s="8" t="s">
        <v>45</v>
      </c>
    </row>
    <row r="36" spans="1:6" ht="20.100000000000001" customHeight="1">
      <c r="A36" s="2" t="s">
        <v>46</v>
      </c>
      <c r="B36" s="2"/>
    </row>
    <row r="37" spans="1:6" ht="20.100000000000001" customHeight="1"/>
    <row r="38" spans="1:6" ht="20.100000000000001" customHeight="1">
      <c r="A38" s="17" t="s">
        <v>47</v>
      </c>
      <c r="B38" s="17"/>
      <c r="C38" s="17"/>
      <c r="D38" s="17"/>
    </row>
    <row r="39" spans="1:6" ht="20.100000000000001" customHeight="1">
      <c r="A39" s="18" t="s">
        <v>48</v>
      </c>
      <c r="B39" s="18"/>
      <c r="C39" s="18"/>
      <c r="D39" s="18"/>
    </row>
    <row r="40" spans="1:6" ht="20.100000000000001" customHeight="1">
      <c r="A40" s="18" t="s">
        <v>49</v>
      </c>
      <c r="B40" s="18"/>
      <c r="C40" s="18"/>
      <c r="D40" s="18"/>
    </row>
    <row r="41" spans="1:6" ht="20.100000000000001" customHeight="1">
      <c r="A41" s="18" t="s">
        <v>50</v>
      </c>
      <c r="B41" s="18"/>
      <c r="C41" s="18"/>
      <c r="D41" s="18"/>
    </row>
    <row r="42" spans="1:6" ht="20.100000000000001" customHeight="1">
      <c r="A42" s="18" t="s">
        <v>51</v>
      </c>
      <c r="B42" s="18"/>
      <c r="C42" s="18"/>
      <c r="D42" s="18"/>
    </row>
    <row r="43" spans="1:6" ht="20.100000000000001" customHeight="1">
      <c r="A43" s="18" t="s">
        <v>52</v>
      </c>
      <c r="B43" s="18"/>
      <c r="C43" s="18"/>
      <c r="D43" s="18"/>
    </row>
    <row r="44" spans="1:6" ht="20.100000000000001" customHeight="1">
      <c r="A44" s="19" t="s">
        <v>53</v>
      </c>
      <c r="B44" s="19"/>
      <c r="C44" s="19"/>
      <c r="D44" s="19"/>
    </row>
  </sheetData>
  <sheetProtection sheet="1" objects="1" scenarios="1"/>
  <mergeCells count="57">
    <mergeCell ref="A42:D42"/>
    <mergeCell ref="A43:D43"/>
    <mergeCell ref="A44:D44"/>
    <mergeCell ref="A36:B36"/>
    <mergeCell ref="A38:D38"/>
    <mergeCell ref="A39:D39"/>
    <mergeCell ref="A40:D40"/>
    <mergeCell ref="A41:D41"/>
    <mergeCell ref="A26:K26"/>
    <mergeCell ref="A27:A29"/>
    <mergeCell ref="B27:B29"/>
    <mergeCell ref="C27:C29"/>
    <mergeCell ref="D27:F27"/>
    <mergeCell ref="G27:G29"/>
    <mergeCell ref="H27:H29"/>
    <mergeCell ref="I27:K27"/>
    <mergeCell ref="D28:E28"/>
    <mergeCell ref="F28:F29"/>
    <mergeCell ref="I28:I29"/>
    <mergeCell ref="J28:J29"/>
    <mergeCell ref="K28:K29"/>
    <mergeCell ref="A20:K20"/>
    <mergeCell ref="A21:A23"/>
    <mergeCell ref="B21:B23"/>
    <mergeCell ref="C21:C23"/>
    <mergeCell ref="D21:F21"/>
    <mergeCell ref="G21:G23"/>
    <mergeCell ref="H21:H23"/>
    <mergeCell ref="I21:K21"/>
    <mergeCell ref="D22:E22"/>
    <mergeCell ref="F22:F23"/>
    <mergeCell ref="I22:I23"/>
    <mergeCell ref="J22:J23"/>
    <mergeCell ref="K22:K23"/>
    <mergeCell ref="H12:H14"/>
    <mergeCell ref="I12:K12"/>
    <mergeCell ref="D13:E13"/>
    <mergeCell ref="F13:F14"/>
    <mergeCell ref="I13:I14"/>
    <mergeCell ref="J13:J14"/>
    <mergeCell ref="K13:K14"/>
    <mergeCell ref="A12:A14"/>
    <mergeCell ref="B12:B14"/>
    <mergeCell ref="C12:C14"/>
    <mergeCell ref="D12:F12"/>
    <mergeCell ref="G12:G14"/>
    <mergeCell ref="A8:B8"/>
    <mergeCell ref="C8:H8"/>
    <mergeCell ref="A9:B9"/>
    <mergeCell ref="C9:H9"/>
    <mergeCell ref="A11:K11"/>
    <mergeCell ref="A1:K1"/>
    <mergeCell ref="A2:K2"/>
    <mergeCell ref="A6:B6"/>
    <mergeCell ref="C6:H6"/>
    <mergeCell ref="A7:B7"/>
    <mergeCell ref="C7:H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opLeftCell="A10" workbookViewId="0">
      <selection sqref="A1:M1"/>
    </sheetView>
  </sheetViews>
  <sheetFormatPr defaultRowHeight="10.5"/>
  <cols>
    <col min="1" max="4" width="28.7109375" customWidth="1"/>
    <col min="5" max="5" width="57.28515625" customWidth="1"/>
    <col min="6" max="13" width="28.7109375" customWidth="1"/>
  </cols>
  <sheetData>
    <row r="1" spans="1:13" ht="50.1" customHeight="1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30" customHeight="1">
      <c r="M3" s="3" t="s">
        <v>2</v>
      </c>
    </row>
    <row r="4" spans="1:13" ht="30" customHeight="1">
      <c r="L4" s="11" t="s">
        <v>3</v>
      </c>
      <c r="M4" s="3" t="s">
        <v>56</v>
      </c>
    </row>
    <row r="5" spans="1:13" ht="30" customHeight="1">
      <c r="L5" s="11" t="s">
        <v>7</v>
      </c>
      <c r="M5" s="3" t="s">
        <v>8</v>
      </c>
    </row>
    <row r="6" spans="1:13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L6" s="11" t="s">
        <v>11</v>
      </c>
      <c r="M6" s="3" t="s">
        <v>12</v>
      </c>
    </row>
    <row r="7" spans="1:13" ht="30" customHeight="1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L7" s="11" t="s">
        <v>15</v>
      </c>
      <c r="M7" s="3" t="s">
        <v>16</v>
      </c>
    </row>
    <row r="8" spans="1:13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L8" s="11" t="s">
        <v>218</v>
      </c>
      <c r="M8" s="3" t="s">
        <v>20</v>
      </c>
    </row>
    <row r="9" spans="1:13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L9" s="11" t="s">
        <v>22</v>
      </c>
      <c r="M9" s="3" t="s">
        <v>23</v>
      </c>
    </row>
    <row r="10" spans="1:13" ht="30" customHeight="1"/>
    <row r="11" spans="1:13" ht="39.950000000000003" customHeight="1">
      <c r="A11" s="23" t="s">
        <v>248</v>
      </c>
      <c r="B11" s="23"/>
      <c r="C11" s="23"/>
      <c r="D11" s="23"/>
      <c r="E11" s="23"/>
      <c r="F11" s="23" t="s">
        <v>64</v>
      </c>
      <c r="G11" s="23" t="s">
        <v>249</v>
      </c>
      <c r="H11" s="23" t="s">
        <v>250</v>
      </c>
      <c r="I11" s="23" t="s">
        <v>251</v>
      </c>
      <c r="J11" s="23" t="s">
        <v>252</v>
      </c>
      <c r="K11" s="23" t="s">
        <v>253</v>
      </c>
      <c r="L11" s="23"/>
      <c r="M11" s="23" t="s">
        <v>254</v>
      </c>
    </row>
    <row r="12" spans="1:13" ht="20.100000000000001" customHeight="1">
      <c r="A12" s="3" t="s">
        <v>231</v>
      </c>
      <c r="B12" s="3" t="s">
        <v>11</v>
      </c>
      <c r="C12" s="3" t="s">
        <v>255</v>
      </c>
      <c r="D12" s="3" t="s">
        <v>256</v>
      </c>
      <c r="E12" s="3" t="s">
        <v>257</v>
      </c>
      <c r="F12" s="23"/>
      <c r="G12" s="23"/>
      <c r="H12" s="23"/>
      <c r="I12" s="23"/>
      <c r="J12" s="23"/>
      <c r="K12" s="3" t="s">
        <v>258</v>
      </c>
      <c r="L12" s="3" t="s">
        <v>259</v>
      </c>
      <c r="M12" s="23"/>
    </row>
    <row r="13" spans="1:13" ht="20.100000000000001" customHeight="1">
      <c r="A13" s="3" t="s">
        <v>70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155</v>
      </c>
      <c r="H13" s="3" t="s">
        <v>156</v>
      </c>
      <c r="I13" s="3" t="s">
        <v>157</v>
      </c>
      <c r="J13" s="3" t="s">
        <v>158</v>
      </c>
      <c r="K13" s="3" t="s">
        <v>159</v>
      </c>
      <c r="L13" s="3" t="s">
        <v>160</v>
      </c>
      <c r="M13" s="3" t="s">
        <v>161</v>
      </c>
    </row>
    <row r="14" spans="1:13" ht="45" customHeight="1">
      <c r="A14" s="4" t="s">
        <v>260</v>
      </c>
      <c r="B14" s="3" t="s">
        <v>261</v>
      </c>
      <c r="C14" s="3"/>
      <c r="D14" s="3" t="s">
        <v>262</v>
      </c>
      <c r="E14" s="3" t="s">
        <v>263</v>
      </c>
      <c r="F14" s="3" t="s">
        <v>131</v>
      </c>
      <c r="G14" s="5">
        <v>15118.5</v>
      </c>
      <c r="H14" s="5">
        <v>0</v>
      </c>
      <c r="I14" s="3" t="s">
        <v>264</v>
      </c>
      <c r="J14" s="5">
        <v>0</v>
      </c>
      <c r="K14" s="5">
        <v>0</v>
      </c>
      <c r="L14" s="5">
        <v>0</v>
      </c>
      <c r="M14" s="5">
        <v>0</v>
      </c>
    </row>
    <row r="15" spans="1:13" ht="20.100000000000001" customHeight="1">
      <c r="E15" s="12" t="s">
        <v>136</v>
      </c>
      <c r="F15" s="15" t="s">
        <v>137</v>
      </c>
      <c r="G15" s="13">
        <f>SUM(G14:G14)</f>
        <v>15118.5</v>
      </c>
      <c r="H15" s="15" t="s">
        <v>138</v>
      </c>
      <c r="I15" s="15" t="s">
        <v>138</v>
      </c>
      <c r="J15" s="13">
        <f>SUM(J14:J14)</f>
        <v>0</v>
      </c>
      <c r="K15" s="13">
        <f>SUM(K14:K14)</f>
        <v>0</v>
      </c>
      <c r="L15" s="13">
        <f>SUM(L14:L14)</f>
        <v>0</v>
      </c>
      <c r="M15" s="13">
        <f>SUM(M14:M14)</f>
        <v>0</v>
      </c>
    </row>
    <row r="16" spans="1:13" ht="15" customHeight="1"/>
    <row r="17" spans="1:6" ht="39.950000000000003" customHeight="1">
      <c r="A17" s="7" t="s">
        <v>41</v>
      </c>
      <c r="B17" s="10"/>
      <c r="D17" s="10"/>
      <c r="F17" s="10"/>
    </row>
    <row r="18" spans="1:6" ht="20.100000000000001" customHeight="1">
      <c r="B18" s="8" t="s">
        <v>42</v>
      </c>
      <c r="D18" s="8" t="s">
        <v>216</v>
      </c>
      <c r="F18" s="8" t="s">
        <v>43</v>
      </c>
    </row>
    <row r="19" spans="1:6" ht="39.950000000000003" customHeight="1">
      <c r="A19" s="7" t="s">
        <v>44</v>
      </c>
      <c r="B19" s="10"/>
      <c r="D19" s="10"/>
      <c r="F19" s="10"/>
    </row>
    <row r="20" spans="1:6" ht="20.100000000000001" customHeight="1">
      <c r="B20" s="8" t="s">
        <v>42</v>
      </c>
      <c r="D20" s="8" t="s">
        <v>246</v>
      </c>
      <c r="F20" s="8" t="s">
        <v>45</v>
      </c>
    </row>
    <row r="21" spans="1:6" ht="20.100000000000001" customHeight="1">
      <c r="A21" s="2" t="s">
        <v>46</v>
      </c>
      <c r="B21" s="2"/>
    </row>
    <row r="22" spans="1:6" ht="20.100000000000001" customHeight="1"/>
    <row r="23" spans="1:6" ht="20.100000000000001" customHeight="1">
      <c r="A23" s="17" t="s">
        <v>47</v>
      </c>
      <c r="B23" s="17"/>
      <c r="C23" s="17"/>
      <c r="D23" s="17"/>
    </row>
    <row r="24" spans="1:6" ht="20.100000000000001" customHeight="1">
      <c r="A24" s="18" t="s">
        <v>48</v>
      </c>
      <c r="B24" s="18"/>
      <c r="C24" s="18"/>
      <c r="D24" s="18"/>
    </row>
    <row r="25" spans="1:6" ht="20.100000000000001" customHeight="1">
      <c r="A25" s="18" t="s">
        <v>49</v>
      </c>
      <c r="B25" s="18"/>
      <c r="C25" s="18"/>
      <c r="D25" s="18"/>
    </row>
    <row r="26" spans="1:6" ht="20.100000000000001" customHeight="1">
      <c r="A26" s="18" t="s">
        <v>50</v>
      </c>
      <c r="B26" s="18"/>
      <c r="C26" s="18"/>
      <c r="D26" s="18"/>
    </row>
    <row r="27" spans="1:6" ht="20.100000000000001" customHeight="1">
      <c r="A27" s="18" t="s">
        <v>51</v>
      </c>
      <c r="B27" s="18"/>
      <c r="C27" s="18"/>
      <c r="D27" s="18"/>
    </row>
    <row r="28" spans="1:6" ht="20.100000000000001" customHeight="1">
      <c r="A28" s="18" t="s">
        <v>52</v>
      </c>
      <c r="B28" s="18"/>
      <c r="C28" s="18"/>
      <c r="D28" s="18"/>
    </row>
    <row r="29" spans="1:6" ht="20.100000000000001" customHeight="1">
      <c r="A29" s="19" t="s">
        <v>53</v>
      </c>
      <c r="B29" s="19"/>
      <c r="C29" s="19"/>
      <c r="D29" s="19"/>
    </row>
  </sheetData>
  <sheetProtection sheet="1" objects="1" scenarios="1"/>
  <mergeCells count="26">
    <mergeCell ref="A25:D25"/>
    <mergeCell ref="A26:D26"/>
    <mergeCell ref="A27:D27"/>
    <mergeCell ref="A28:D28"/>
    <mergeCell ref="A29:D29"/>
    <mergeCell ref="K11:L11"/>
    <mergeCell ref="M11:M12"/>
    <mergeCell ref="A21:B21"/>
    <mergeCell ref="A23:D23"/>
    <mergeCell ref="A24:D24"/>
    <mergeCell ref="A8:B8"/>
    <mergeCell ref="C8:J8"/>
    <mergeCell ref="A9:B9"/>
    <mergeCell ref="C9:J9"/>
    <mergeCell ref="A11:E11"/>
    <mergeCell ref="F11:F12"/>
    <mergeCell ref="G11:G12"/>
    <mergeCell ref="H11:H12"/>
    <mergeCell ref="I11:I12"/>
    <mergeCell ref="J11:J12"/>
    <mergeCell ref="A1:M1"/>
    <mergeCell ref="A2:M2"/>
    <mergeCell ref="A6:B6"/>
    <mergeCell ref="C6:J6"/>
    <mergeCell ref="A7:B7"/>
    <mergeCell ref="C7:J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>
      <selection sqref="A1:P1"/>
    </sheetView>
  </sheetViews>
  <sheetFormatPr defaultRowHeight="10.5"/>
  <cols>
    <col min="1" max="1" width="47.7109375" customWidth="1"/>
    <col min="2" max="16" width="26.7109375" customWidth="1"/>
  </cols>
  <sheetData>
    <row r="1" spans="1:16" ht="50.1" customHeight="1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30" customHeight="1">
      <c r="P3" s="3" t="s">
        <v>2</v>
      </c>
    </row>
    <row r="4" spans="1:16" ht="30" customHeight="1">
      <c r="O4" s="11" t="s">
        <v>3</v>
      </c>
      <c r="P4" s="3" t="s">
        <v>56</v>
      </c>
    </row>
    <row r="5" spans="1:16" ht="30" customHeight="1">
      <c r="O5" s="11" t="s">
        <v>7</v>
      </c>
      <c r="P5" s="3" t="s">
        <v>8</v>
      </c>
    </row>
    <row r="6" spans="1:16" ht="30" customHeight="1">
      <c r="A6" s="2" t="s">
        <v>5</v>
      </c>
      <c r="B6" s="2"/>
      <c r="C6" s="2"/>
      <c r="D6" s="21" t="s">
        <v>6</v>
      </c>
      <c r="E6" s="21"/>
      <c r="F6" s="21"/>
      <c r="G6" s="21"/>
      <c r="H6" s="21"/>
      <c r="I6" s="21"/>
      <c r="J6" s="21"/>
      <c r="K6" s="21"/>
      <c r="L6" s="21"/>
      <c r="M6" s="21"/>
      <c r="O6" s="11" t="s">
        <v>11</v>
      </c>
      <c r="P6" s="3" t="s">
        <v>12</v>
      </c>
    </row>
    <row r="7" spans="1:16" ht="30" customHeight="1">
      <c r="A7" s="2" t="s">
        <v>57</v>
      </c>
      <c r="B7" s="2"/>
      <c r="C7" s="2"/>
      <c r="D7" s="21" t="s">
        <v>14</v>
      </c>
      <c r="E7" s="21"/>
      <c r="F7" s="21"/>
      <c r="G7" s="21"/>
      <c r="H7" s="21"/>
      <c r="I7" s="21"/>
      <c r="J7" s="21"/>
      <c r="K7" s="21"/>
      <c r="L7" s="21"/>
      <c r="M7" s="21"/>
      <c r="O7" s="11" t="s">
        <v>15</v>
      </c>
      <c r="P7" s="3" t="s">
        <v>16</v>
      </c>
    </row>
    <row r="8" spans="1:16" ht="30" customHeight="1">
      <c r="A8" s="2" t="s">
        <v>17</v>
      </c>
      <c r="B8" s="2"/>
      <c r="C8" s="2"/>
      <c r="D8" s="21" t="s">
        <v>18</v>
      </c>
      <c r="E8" s="21"/>
      <c r="F8" s="21"/>
      <c r="G8" s="21"/>
      <c r="H8" s="21"/>
      <c r="I8" s="21"/>
      <c r="J8" s="21"/>
      <c r="K8" s="21"/>
      <c r="L8" s="21"/>
      <c r="M8" s="21"/>
      <c r="O8" s="11" t="s">
        <v>218</v>
      </c>
      <c r="P8" s="3" t="s">
        <v>20</v>
      </c>
    </row>
    <row r="9" spans="1:16" ht="30" customHeight="1">
      <c r="A9" s="2" t="s">
        <v>21</v>
      </c>
      <c r="B9" s="2"/>
      <c r="C9" s="2"/>
      <c r="D9" s="20"/>
      <c r="E9" s="20"/>
      <c r="F9" s="20"/>
      <c r="G9" s="20"/>
      <c r="H9" s="20"/>
      <c r="I9" s="20"/>
      <c r="J9" s="20"/>
      <c r="K9" s="20"/>
      <c r="L9" s="20"/>
      <c r="M9" s="20"/>
      <c r="O9" s="11" t="s">
        <v>22</v>
      </c>
      <c r="P9" s="3" t="s">
        <v>23</v>
      </c>
    </row>
    <row r="10" spans="1:16" ht="30" customHeight="1">
      <c r="A10" s="2" t="s">
        <v>59</v>
      </c>
      <c r="B10" s="2"/>
      <c r="C10" s="2"/>
      <c r="D10" s="20"/>
      <c r="E10" s="20"/>
      <c r="F10" s="20"/>
      <c r="G10" s="20"/>
      <c r="H10" s="20"/>
      <c r="I10" s="20"/>
      <c r="J10" s="20"/>
      <c r="K10" s="20"/>
      <c r="L10" s="20"/>
      <c r="M10" s="20"/>
      <c r="O10" s="11" t="s">
        <v>60</v>
      </c>
      <c r="P10" s="3" t="s">
        <v>61</v>
      </c>
    </row>
    <row r="11" spans="1:16" ht="30" customHeight="1"/>
    <row r="12" spans="1:16" ht="39.950000000000003" customHeight="1">
      <c r="A12" s="23" t="s">
        <v>63</v>
      </c>
      <c r="B12" s="23" t="s">
        <v>64</v>
      </c>
      <c r="C12" s="23" t="s">
        <v>265</v>
      </c>
      <c r="D12" s="23"/>
      <c r="E12" s="23" t="s">
        <v>266</v>
      </c>
      <c r="F12" s="23"/>
      <c r="G12" s="23"/>
      <c r="H12" s="23"/>
      <c r="I12" s="23"/>
      <c r="J12" s="23"/>
      <c r="K12" s="23"/>
      <c r="L12" s="23" t="s">
        <v>267</v>
      </c>
      <c r="M12" s="23"/>
      <c r="N12" s="23"/>
      <c r="O12" s="23"/>
      <c r="P12" s="23"/>
    </row>
    <row r="13" spans="1:16" ht="39.950000000000003" customHeight="1">
      <c r="A13" s="23"/>
      <c r="B13" s="23"/>
      <c r="C13" s="23" t="s">
        <v>227</v>
      </c>
      <c r="D13" s="23" t="s">
        <v>268</v>
      </c>
      <c r="E13" s="23" t="s">
        <v>227</v>
      </c>
      <c r="F13" s="23" t="s">
        <v>269</v>
      </c>
      <c r="G13" s="23"/>
      <c r="H13" s="23"/>
      <c r="I13" s="23"/>
      <c r="J13" s="23"/>
      <c r="K13" s="23"/>
      <c r="L13" s="23" t="s">
        <v>227</v>
      </c>
      <c r="M13" s="23" t="s">
        <v>270</v>
      </c>
      <c r="N13" s="23"/>
      <c r="O13" s="23"/>
      <c r="P13" s="23"/>
    </row>
    <row r="14" spans="1:16" ht="39.950000000000003" customHeight="1">
      <c r="A14" s="23"/>
      <c r="B14" s="23"/>
      <c r="C14" s="23"/>
      <c r="D14" s="23"/>
      <c r="E14" s="23"/>
      <c r="F14" s="3" t="s">
        <v>271</v>
      </c>
      <c r="G14" s="3" t="s">
        <v>272</v>
      </c>
      <c r="H14" s="3" t="s">
        <v>273</v>
      </c>
      <c r="I14" s="3" t="s">
        <v>274</v>
      </c>
      <c r="J14" s="3" t="s">
        <v>275</v>
      </c>
      <c r="K14" s="3" t="s">
        <v>276</v>
      </c>
      <c r="L14" s="23"/>
      <c r="M14" s="3" t="s">
        <v>277</v>
      </c>
      <c r="N14" s="3" t="s">
        <v>278</v>
      </c>
      <c r="O14" s="3" t="s">
        <v>279</v>
      </c>
      <c r="P14" s="3" t="s">
        <v>280</v>
      </c>
    </row>
    <row r="15" spans="1:16" ht="20.100000000000001" customHeight="1">
      <c r="A15" s="3" t="s">
        <v>70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155</v>
      </c>
      <c r="H15" s="3" t="s">
        <v>156</v>
      </c>
      <c r="I15" s="3" t="s">
        <v>157</v>
      </c>
      <c r="J15" s="3" t="s">
        <v>158</v>
      </c>
      <c r="K15" s="3" t="s">
        <v>159</v>
      </c>
      <c r="L15" s="3" t="s">
        <v>160</v>
      </c>
      <c r="M15" s="3" t="s">
        <v>161</v>
      </c>
      <c r="N15" s="3" t="s">
        <v>162</v>
      </c>
      <c r="O15" s="3" t="s">
        <v>163</v>
      </c>
      <c r="P15" s="3" t="s">
        <v>164</v>
      </c>
    </row>
    <row r="16" spans="1:16" ht="54.95" customHeight="1">
      <c r="A16" s="4" t="s">
        <v>281</v>
      </c>
      <c r="B16" s="3" t="s">
        <v>131</v>
      </c>
      <c r="C16" s="5">
        <v>0</v>
      </c>
      <c r="D16" s="5">
        <v>0</v>
      </c>
      <c r="E16" s="5">
        <v>8229.5499999999993</v>
      </c>
      <c r="F16" s="5">
        <v>8229.5499999999993</v>
      </c>
      <c r="G16" s="5">
        <v>8229.5499999999993</v>
      </c>
      <c r="H16" s="5">
        <v>0</v>
      </c>
      <c r="I16" s="5">
        <v>0</v>
      </c>
      <c r="J16" s="5">
        <v>0</v>
      </c>
      <c r="K16" s="5">
        <v>0</v>
      </c>
      <c r="L16" s="5">
        <v>9300663.1500000004</v>
      </c>
      <c r="M16" s="5">
        <v>9300663.1500000004</v>
      </c>
      <c r="N16" s="5">
        <v>0</v>
      </c>
      <c r="O16" s="5">
        <v>0</v>
      </c>
      <c r="P16" s="5">
        <v>0</v>
      </c>
    </row>
    <row r="17" spans="1:16" ht="54.95" customHeight="1">
      <c r="A17" s="4" t="s">
        <v>282</v>
      </c>
      <c r="B17" s="3" t="s">
        <v>283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54.95" customHeight="1">
      <c r="A18" s="4" t="s">
        <v>284</v>
      </c>
      <c r="B18" s="3" t="s">
        <v>285</v>
      </c>
      <c r="C18" s="5">
        <v>0</v>
      </c>
      <c r="D18" s="5">
        <v>0</v>
      </c>
      <c r="E18" s="5">
        <v>1147615.42</v>
      </c>
      <c r="F18" s="5">
        <v>1147615.42</v>
      </c>
      <c r="G18" s="5">
        <v>1147615.42</v>
      </c>
      <c r="H18" s="5">
        <v>0</v>
      </c>
      <c r="I18" s="5">
        <v>0</v>
      </c>
      <c r="J18" s="5">
        <v>0</v>
      </c>
      <c r="K18" s="5">
        <v>0</v>
      </c>
      <c r="L18" s="5">
        <v>2816240.8</v>
      </c>
      <c r="M18" s="5">
        <v>0</v>
      </c>
      <c r="N18" s="5">
        <v>0</v>
      </c>
      <c r="O18" s="5">
        <v>0</v>
      </c>
      <c r="P18" s="5">
        <v>2816240.8</v>
      </c>
    </row>
    <row r="19" spans="1:16" ht="54.95" customHeight="1">
      <c r="A19" s="4" t="s">
        <v>286</v>
      </c>
      <c r="B19" s="3" t="s">
        <v>287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54.95" customHeight="1">
      <c r="A20" s="4" t="s">
        <v>288</v>
      </c>
      <c r="B20" s="3" t="s">
        <v>289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2816240.8</v>
      </c>
      <c r="M20" s="5">
        <v>0</v>
      </c>
      <c r="N20" s="5">
        <v>0</v>
      </c>
      <c r="O20" s="5">
        <v>0</v>
      </c>
      <c r="P20" s="5">
        <v>2816240.8</v>
      </c>
    </row>
    <row r="21" spans="1:16" ht="54.95" customHeight="1">
      <c r="A21" s="4" t="s">
        <v>290</v>
      </c>
      <c r="B21" s="3" t="s">
        <v>291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ht="54.95" customHeight="1">
      <c r="A22" s="4" t="s">
        <v>292</v>
      </c>
      <c r="B22" s="3" t="s">
        <v>293</v>
      </c>
      <c r="C22" s="5">
        <v>0</v>
      </c>
      <c r="D22" s="5">
        <v>0</v>
      </c>
      <c r="E22" s="5">
        <v>1147615.42</v>
      </c>
      <c r="F22" s="5">
        <v>1147615.42</v>
      </c>
      <c r="G22" s="5">
        <v>1147615.42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</row>
    <row r="23" spans="1:16" ht="54.95" customHeight="1">
      <c r="A23" s="4" t="s">
        <v>294</v>
      </c>
      <c r="B23" s="3" t="s">
        <v>295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 ht="54.95" customHeight="1">
      <c r="A24" s="4" t="s">
        <v>296</v>
      </c>
      <c r="B24" s="3" t="s">
        <v>297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54.95" customHeight="1">
      <c r="A25" s="4" t="s">
        <v>298</v>
      </c>
      <c r="B25" s="3" t="s">
        <v>299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54.95" customHeight="1">
      <c r="A26" s="4" t="s">
        <v>300</v>
      </c>
      <c r="B26" s="3" t="s">
        <v>301</v>
      </c>
      <c r="C26" s="5">
        <v>913392.36</v>
      </c>
      <c r="D26" s="5">
        <v>913392.36</v>
      </c>
      <c r="E26" s="5">
        <v>931307.49</v>
      </c>
      <c r="F26" s="5">
        <v>931307.49</v>
      </c>
      <c r="G26" s="5">
        <v>931307.49</v>
      </c>
      <c r="H26" s="5">
        <v>0</v>
      </c>
      <c r="I26" s="5">
        <v>0</v>
      </c>
      <c r="J26" s="5">
        <v>0</v>
      </c>
      <c r="K26" s="5">
        <v>0</v>
      </c>
      <c r="L26" s="5">
        <v>530286.32999999996</v>
      </c>
      <c r="M26" s="5">
        <v>0</v>
      </c>
      <c r="N26" s="5">
        <v>0</v>
      </c>
      <c r="O26" s="5">
        <v>530286.32999999996</v>
      </c>
      <c r="P26" s="5">
        <v>0</v>
      </c>
    </row>
    <row r="27" spans="1:16" ht="54.95" customHeight="1">
      <c r="A27" s="4" t="s">
        <v>302</v>
      </c>
      <c r="B27" s="3" t="s">
        <v>303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54.95" customHeight="1">
      <c r="A28" s="4" t="s">
        <v>304</v>
      </c>
      <c r="B28" s="3" t="s">
        <v>305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54.95" customHeight="1">
      <c r="A29" s="4" t="s">
        <v>306</v>
      </c>
      <c r="B29" s="3" t="s">
        <v>307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20.100000000000001" customHeight="1">
      <c r="A30" s="12" t="s">
        <v>136</v>
      </c>
      <c r="B30" s="15" t="s">
        <v>137</v>
      </c>
      <c r="C30" s="13">
        <v>913392.36</v>
      </c>
      <c r="D30" s="15" t="s">
        <v>138</v>
      </c>
      <c r="E30" s="15" t="s">
        <v>138</v>
      </c>
      <c r="F30" s="13">
        <v>2087152.46</v>
      </c>
      <c r="G30" s="13">
        <v>2087152.46</v>
      </c>
      <c r="H30" s="13">
        <v>0</v>
      </c>
      <c r="I30" s="13">
        <v>0</v>
      </c>
      <c r="J30" s="13">
        <v>0</v>
      </c>
      <c r="K30" s="13"/>
      <c r="L30" s="13">
        <v>12647190.279999999</v>
      </c>
      <c r="M30" s="13">
        <v>9300663.1500000004</v>
      </c>
      <c r="N30" s="13">
        <v>0</v>
      </c>
      <c r="O30" s="13">
        <v>530286.32999999996</v>
      </c>
      <c r="P30" s="13">
        <v>2816240.8</v>
      </c>
    </row>
    <row r="31" spans="1:16" ht="15" customHeight="1"/>
    <row r="32" spans="1:16" ht="39.950000000000003" customHeight="1">
      <c r="A32" s="7" t="s">
        <v>41</v>
      </c>
      <c r="B32" s="10"/>
      <c r="D32" s="10"/>
      <c r="F32" s="10"/>
    </row>
    <row r="33" spans="1:6" ht="20.100000000000001" customHeight="1">
      <c r="B33" s="8" t="s">
        <v>42</v>
      </c>
      <c r="D33" s="8" t="s">
        <v>216</v>
      </c>
      <c r="F33" s="8" t="s">
        <v>43</v>
      </c>
    </row>
    <row r="34" spans="1:6" ht="39.950000000000003" customHeight="1">
      <c r="A34" s="7" t="s">
        <v>44</v>
      </c>
      <c r="B34" s="10"/>
      <c r="D34" s="10"/>
      <c r="F34" s="10"/>
    </row>
    <row r="35" spans="1:6" ht="20.100000000000001" customHeight="1">
      <c r="B35" s="8" t="s">
        <v>42</v>
      </c>
      <c r="D35" s="8" t="s">
        <v>246</v>
      </c>
      <c r="F35" s="8" t="s">
        <v>45</v>
      </c>
    </row>
    <row r="36" spans="1:6" ht="20.100000000000001" customHeight="1">
      <c r="A36" s="2" t="s">
        <v>46</v>
      </c>
      <c r="B36" s="2"/>
    </row>
    <row r="37" spans="1:6" ht="20.100000000000001" customHeight="1"/>
    <row r="38" spans="1:6" ht="20.100000000000001" customHeight="1">
      <c r="A38" s="17" t="s">
        <v>47</v>
      </c>
      <c r="B38" s="17"/>
      <c r="C38" s="17"/>
      <c r="D38" s="17"/>
    </row>
    <row r="39" spans="1:6" ht="20.100000000000001" customHeight="1">
      <c r="A39" s="18" t="s">
        <v>48</v>
      </c>
      <c r="B39" s="18"/>
      <c r="C39" s="18"/>
      <c r="D39" s="18"/>
    </row>
    <row r="40" spans="1:6" ht="20.100000000000001" customHeight="1">
      <c r="A40" s="18" t="s">
        <v>49</v>
      </c>
      <c r="B40" s="18"/>
      <c r="C40" s="18"/>
      <c r="D40" s="18"/>
    </row>
    <row r="41" spans="1:6" ht="20.100000000000001" customHeight="1">
      <c r="A41" s="18" t="s">
        <v>50</v>
      </c>
      <c r="B41" s="18"/>
      <c r="C41" s="18"/>
      <c r="D41" s="18"/>
    </row>
    <row r="42" spans="1:6" ht="20.100000000000001" customHeight="1">
      <c r="A42" s="18" t="s">
        <v>51</v>
      </c>
      <c r="B42" s="18"/>
      <c r="C42" s="18"/>
      <c r="D42" s="18"/>
    </row>
    <row r="43" spans="1:6" ht="20.100000000000001" customHeight="1">
      <c r="A43" s="18" t="s">
        <v>52</v>
      </c>
      <c r="B43" s="18"/>
      <c r="C43" s="18"/>
      <c r="D43" s="18"/>
    </row>
    <row r="44" spans="1:6" ht="20.100000000000001" customHeight="1">
      <c r="A44" s="19" t="s">
        <v>53</v>
      </c>
      <c r="B44" s="19"/>
      <c r="C44" s="19"/>
      <c r="D44" s="19"/>
    </row>
  </sheetData>
  <sheetProtection sheet="1" objects="1" scenarios="1"/>
  <mergeCells count="31">
    <mergeCell ref="A42:D42"/>
    <mergeCell ref="A43:D43"/>
    <mergeCell ref="A44:D44"/>
    <mergeCell ref="A36:B36"/>
    <mergeCell ref="A38:D38"/>
    <mergeCell ref="A39:D39"/>
    <mergeCell ref="A40:D40"/>
    <mergeCell ref="A41:D41"/>
    <mergeCell ref="A12:A14"/>
    <mergeCell ref="B12:B14"/>
    <mergeCell ref="C12:D12"/>
    <mergeCell ref="E12:K12"/>
    <mergeCell ref="L12:P12"/>
    <mergeCell ref="C13:C14"/>
    <mergeCell ref="D13:D14"/>
    <mergeCell ref="E13:E14"/>
    <mergeCell ref="F13:K13"/>
    <mergeCell ref="L13:L14"/>
    <mergeCell ref="M13:P13"/>
    <mergeCell ref="A8:C8"/>
    <mergeCell ref="D8:M8"/>
    <mergeCell ref="A9:C9"/>
    <mergeCell ref="D9:M9"/>
    <mergeCell ref="A10:C10"/>
    <mergeCell ref="D10:M10"/>
    <mergeCell ref="A1:P1"/>
    <mergeCell ref="A2:P2"/>
    <mergeCell ref="A6:C6"/>
    <mergeCell ref="D6:M6"/>
    <mergeCell ref="A7:C7"/>
    <mergeCell ref="D7:M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workbookViewId="0">
      <selection sqref="A1:Q1"/>
    </sheetView>
  </sheetViews>
  <sheetFormatPr defaultRowHeight="10.5"/>
  <cols>
    <col min="1" max="1" width="57.28515625" customWidth="1"/>
    <col min="2" max="17" width="19.140625" customWidth="1"/>
  </cols>
  <sheetData>
    <row r="1" spans="1:17" ht="50.1" customHeight="1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>
      <c r="Q3" s="3" t="s">
        <v>2</v>
      </c>
    </row>
    <row r="4" spans="1:17" ht="30" customHeight="1">
      <c r="P4" s="11" t="s">
        <v>3</v>
      </c>
      <c r="Q4" s="3" t="s">
        <v>56</v>
      </c>
    </row>
    <row r="5" spans="1:17" ht="30" customHeight="1">
      <c r="P5" s="11" t="s">
        <v>7</v>
      </c>
      <c r="Q5" s="3" t="s">
        <v>8</v>
      </c>
    </row>
    <row r="6" spans="1:17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218</v>
      </c>
      <c r="Q8" s="3" t="s">
        <v>20</v>
      </c>
    </row>
    <row r="9" spans="1:17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 t="s">
        <v>23</v>
      </c>
    </row>
    <row r="10" spans="1:17" ht="30" customHeight="1"/>
    <row r="11" spans="1:17" ht="39.950000000000003" customHeight="1">
      <c r="A11" s="23" t="s">
        <v>63</v>
      </c>
      <c r="B11" s="23" t="s">
        <v>64</v>
      </c>
      <c r="C11" s="23" t="s">
        <v>308</v>
      </c>
      <c r="D11" s="23"/>
      <c r="E11" s="23" t="s">
        <v>309</v>
      </c>
      <c r="F11" s="23"/>
      <c r="G11" s="23"/>
      <c r="H11" s="23" t="s">
        <v>310</v>
      </c>
      <c r="I11" s="23"/>
      <c r="J11" s="23"/>
      <c r="K11" s="23"/>
      <c r="L11" s="23"/>
      <c r="M11" s="23"/>
      <c r="N11" s="23" t="s">
        <v>311</v>
      </c>
      <c r="O11" s="23"/>
      <c r="P11" s="23" t="s">
        <v>312</v>
      </c>
      <c r="Q11" s="23" t="s">
        <v>313</v>
      </c>
    </row>
    <row r="12" spans="1:17" ht="30" customHeight="1">
      <c r="A12" s="23"/>
      <c r="B12" s="23"/>
      <c r="C12" s="23" t="s">
        <v>227</v>
      </c>
      <c r="D12" s="23" t="s">
        <v>314</v>
      </c>
      <c r="E12" s="23" t="s">
        <v>315</v>
      </c>
      <c r="F12" s="23"/>
      <c r="G12" s="23" t="s">
        <v>316</v>
      </c>
      <c r="H12" s="23" t="s">
        <v>227</v>
      </c>
      <c r="I12" s="23" t="s">
        <v>314</v>
      </c>
      <c r="J12" s="23" t="s">
        <v>317</v>
      </c>
      <c r="K12" s="23"/>
      <c r="L12" s="23"/>
      <c r="M12" s="23"/>
      <c r="N12" s="23" t="s">
        <v>318</v>
      </c>
      <c r="O12" s="23" t="s">
        <v>319</v>
      </c>
      <c r="P12" s="23"/>
      <c r="Q12" s="23"/>
    </row>
    <row r="13" spans="1:17" ht="30" customHeight="1">
      <c r="A13" s="23"/>
      <c r="B13" s="23"/>
      <c r="C13" s="23"/>
      <c r="D13" s="23"/>
      <c r="E13" s="3" t="s">
        <v>320</v>
      </c>
      <c r="F13" s="3" t="s">
        <v>319</v>
      </c>
      <c r="G13" s="23"/>
      <c r="H13" s="23"/>
      <c r="I13" s="23"/>
      <c r="J13" s="3" t="s">
        <v>321</v>
      </c>
      <c r="K13" s="3" t="s">
        <v>322</v>
      </c>
      <c r="L13" s="3" t="s">
        <v>323</v>
      </c>
      <c r="M13" s="3" t="s">
        <v>324</v>
      </c>
      <c r="N13" s="23"/>
      <c r="O13" s="23"/>
      <c r="P13" s="23"/>
      <c r="Q13" s="23"/>
    </row>
    <row r="14" spans="1:17" ht="20.100000000000001" customHeight="1">
      <c r="A14" s="3" t="s">
        <v>70</v>
      </c>
      <c r="B14" s="3" t="s">
        <v>71</v>
      </c>
      <c r="C14" s="3" t="s">
        <v>72</v>
      </c>
      <c r="D14" s="3" t="s">
        <v>73</v>
      </c>
      <c r="E14" s="3" t="s">
        <v>74</v>
      </c>
      <c r="F14" s="3" t="s">
        <v>75</v>
      </c>
      <c r="G14" s="3" t="s">
        <v>155</v>
      </c>
      <c r="H14" s="3" t="s">
        <v>156</v>
      </c>
      <c r="I14" s="3" t="s">
        <v>157</v>
      </c>
      <c r="J14" s="3" t="s">
        <v>158</v>
      </c>
      <c r="K14" s="3" t="s">
        <v>159</v>
      </c>
      <c r="L14" s="3" t="s">
        <v>160</v>
      </c>
      <c r="M14" s="3" t="s">
        <v>161</v>
      </c>
      <c r="N14" s="3" t="s">
        <v>162</v>
      </c>
      <c r="O14" s="3" t="s">
        <v>163</v>
      </c>
      <c r="P14" s="3" t="s">
        <v>164</v>
      </c>
      <c r="Q14" s="3" t="s">
        <v>165</v>
      </c>
    </row>
    <row r="15" spans="1:17" ht="30" customHeight="1">
      <c r="A15" s="4" t="s">
        <v>281</v>
      </c>
      <c r="B15" s="3" t="s">
        <v>131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/>
      <c r="Q15" s="6"/>
    </row>
    <row r="16" spans="1:17" ht="30" customHeight="1">
      <c r="A16" s="4" t="s">
        <v>282</v>
      </c>
      <c r="B16" s="3" t="s">
        <v>283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"/>
      <c r="Q16" s="6"/>
    </row>
    <row r="17" spans="1:17" ht="30" customHeight="1">
      <c r="A17" s="4" t="s">
        <v>284</v>
      </c>
      <c r="B17" s="3" t="s">
        <v>285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"/>
      <c r="Q17" s="6"/>
    </row>
    <row r="18" spans="1:17" ht="30" customHeight="1">
      <c r="A18" s="4" t="s">
        <v>286</v>
      </c>
      <c r="B18" s="3" t="s">
        <v>287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/>
      <c r="Q18" s="6"/>
    </row>
    <row r="19" spans="1:17" ht="30" customHeight="1">
      <c r="A19" s="4" t="s">
        <v>288</v>
      </c>
      <c r="B19" s="3" t="s">
        <v>289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/>
      <c r="Q19" s="6"/>
    </row>
    <row r="20" spans="1:17" ht="30" customHeight="1">
      <c r="A20" s="4" t="s">
        <v>290</v>
      </c>
      <c r="B20" s="3" t="s">
        <v>291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6"/>
      <c r="Q20" s="6"/>
    </row>
    <row r="21" spans="1:17" ht="30" customHeight="1">
      <c r="A21" s="4" t="s">
        <v>292</v>
      </c>
      <c r="B21" s="3" t="s">
        <v>293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/>
      <c r="Q21" s="6"/>
    </row>
    <row r="22" spans="1:17" ht="30" customHeight="1">
      <c r="A22" s="4" t="s">
        <v>325</v>
      </c>
      <c r="B22" s="3" t="s">
        <v>295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6"/>
      <c r="Q22" s="6"/>
    </row>
    <row r="23" spans="1:17" ht="30" customHeight="1">
      <c r="A23" s="4" t="s">
        <v>296</v>
      </c>
      <c r="B23" s="3" t="s">
        <v>297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"/>
      <c r="Q23" s="6"/>
    </row>
    <row r="24" spans="1:17" ht="30" customHeight="1">
      <c r="A24" s="4" t="s">
        <v>298</v>
      </c>
      <c r="B24" s="3" t="s">
        <v>299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6"/>
      <c r="Q24" s="6"/>
    </row>
    <row r="25" spans="1:17" ht="30" customHeight="1">
      <c r="A25" s="4" t="s">
        <v>300</v>
      </c>
      <c r="B25" s="3" t="s">
        <v>301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6"/>
      <c r="Q25" s="6"/>
    </row>
    <row r="26" spans="1:17" ht="30" customHeight="1">
      <c r="A26" s="4" t="s">
        <v>302</v>
      </c>
      <c r="B26" s="3" t="s">
        <v>303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6"/>
      <c r="Q26" s="6"/>
    </row>
    <row r="27" spans="1:17" ht="30" customHeight="1">
      <c r="A27" s="4" t="s">
        <v>304</v>
      </c>
      <c r="B27" s="3" t="s">
        <v>305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6"/>
      <c r="Q27" s="6"/>
    </row>
    <row r="28" spans="1:17" ht="30" customHeight="1">
      <c r="A28" s="4" t="s">
        <v>306</v>
      </c>
      <c r="B28" s="3" t="s">
        <v>307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/>
      <c r="Q28" s="6"/>
    </row>
    <row r="29" spans="1:17" ht="20.100000000000001" customHeight="1">
      <c r="A29" s="12" t="s">
        <v>136</v>
      </c>
      <c r="B29" s="15" t="s">
        <v>137</v>
      </c>
      <c r="C29" s="13">
        <v>0</v>
      </c>
      <c r="D29" s="15" t="s">
        <v>138</v>
      </c>
      <c r="E29" s="13">
        <v>0</v>
      </c>
      <c r="F29" s="13">
        <v>0</v>
      </c>
      <c r="G29" s="13">
        <v>0</v>
      </c>
      <c r="H29" s="13">
        <v>0</v>
      </c>
      <c r="I29" s="15" t="s">
        <v>138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5" t="s">
        <v>138</v>
      </c>
      <c r="Q29" s="15" t="s">
        <v>138</v>
      </c>
    </row>
    <row r="30" spans="1:17" ht="15" customHeight="1"/>
    <row r="31" spans="1:17" ht="39.950000000000003" customHeight="1">
      <c r="A31" s="7" t="s">
        <v>41</v>
      </c>
      <c r="B31" s="10"/>
      <c r="D31" s="10"/>
      <c r="F31" s="10"/>
    </row>
    <row r="32" spans="1:17" ht="20.100000000000001" customHeight="1">
      <c r="B32" s="8" t="s">
        <v>42</v>
      </c>
      <c r="D32" s="8" t="s">
        <v>216</v>
      </c>
      <c r="F32" s="8" t="s">
        <v>43</v>
      </c>
    </row>
    <row r="33" spans="1:6" ht="39.950000000000003" customHeight="1">
      <c r="A33" s="7" t="s">
        <v>44</v>
      </c>
      <c r="B33" s="10"/>
      <c r="D33" s="10"/>
      <c r="F33" s="10"/>
    </row>
    <row r="34" spans="1:6" ht="20.100000000000001" customHeight="1">
      <c r="B34" s="8" t="s">
        <v>42</v>
      </c>
      <c r="D34" s="8" t="s">
        <v>246</v>
      </c>
      <c r="F34" s="8" t="s">
        <v>45</v>
      </c>
    </row>
    <row r="35" spans="1:6" ht="20.100000000000001" customHeight="1">
      <c r="A35" s="2" t="s">
        <v>46</v>
      </c>
      <c r="B35" s="2"/>
    </row>
    <row r="36" spans="1:6" ht="20.100000000000001" customHeight="1"/>
    <row r="37" spans="1:6" ht="20.100000000000001" customHeight="1">
      <c r="A37" s="17" t="s">
        <v>47</v>
      </c>
      <c r="B37" s="17"/>
      <c r="C37" s="17"/>
      <c r="D37" s="17"/>
    </row>
    <row r="38" spans="1:6" ht="20.100000000000001" customHeight="1">
      <c r="A38" s="18" t="s">
        <v>48</v>
      </c>
      <c r="B38" s="18"/>
      <c r="C38" s="18"/>
      <c r="D38" s="18"/>
    </row>
    <row r="39" spans="1:6" ht="20.100000000000001" customHeight="1">
      <c r="A39" s="18" t="s">
        <v>49</v>
      </c>
      <c r="B39" s="18"/>
      <c r="C39" s="18"/>
      <c r="D39" s="18"/>
    </row>
    <row r="40" spans="1:6" ht="20.100000000000001" customHeight="1">
      <c r="A40" s="18" t="s">
        <v>50</v>
      </c>
      <c r="B40" s="18"/>
      <c r="C40" s="18"/>
      <c r="D40" s="18"/>
    </row>
    <row r="41" spans="1:6" ht="20.100000000000001" customHeight="1">
      <c r="A41" s="18" t="s">
        <v>51</v>
      </c>
      <c r="B41" s="18"/>
      <c r="C41" s="18"/>
      <c r="D41" s="18"/>
    </row>
    <row r="42" spans="1:6" ht="20.100000000000001" customHeight="1">
      <c r="A42" s="18" t="s">
        <v>52</v>
      </c>
      <c r="B42" s="18"/>
      <c r="C42" s="18"/>
      <c r="D42" s="18"/>
    </row>
    <row r="43" spans="1:6" ht="20.100000000000001" customHeight="1">
      <c r="A43" s="19" t="s">
        <v>53</v>
      </c>
      <c r="B43" s="19"/>
      <c r="C43" s="19"/>
      <c r="D43" s="19"/>
    </row>
  </sheetData>
  <sheetProtection sheet="1" objects="1" scenarios="1"/>
  <mergeCells count="35">
    <mergeCell ref="A41:D41"/>
    <mergeCell ref="A42:D42"/>
    <mergeCell ref="A43:D43"/>
    <mergeCell ref="A35:B35"/>
    <mergeCell ref="A37:D37"/>
    <mergeCell ref="A38:D38"/>
    <mergeCell ref="A39:D39"/>
    <mergeCell ref="A40:D40"/>
    <mergeCell ref="P11:P13"/>
    <mergeCell ref="Q11:Q13"/>
    <mergeCell ref="C12:C13"/>
    <mergeCell ref="D12:D13"/>
    <mergeCell ref="E12:F12"/>
    <mergeCell ref="G12:G13"/>
    <mergeCell ref="H12:H13"/>
    <mergeCell ref="I12:I13"/>
    <mergeCell ref="J12:M12"/>
    <mergeCell ref="N12:N13"/>
    <mergeCell ref="O12:O13"/>
    <mergeCell ref="A8:B8"/>
    <mergeCell ref="C8:N8"/>
    <mergeCell ref="A9:B9"/>
    <mergeCell ref="C9:N9"/>
    <mergeCell ref="A11:A13"/>
    <mergeCell ref="B11:B13"/>
    <mergeCell ref="C11:D11"/>
    <mergeCell ref="E11:G11"/>
    <mergeCell ref="H11:M11"/>
    <mergeCell ref="N11:O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/>
  </sheetViews>
  <sheetFormatPr defaultRowHeight="10.5"/>
  <cols>
    <col min="1" max="1" width="66.85546875" customWidth="1"/>
    <col min="2" max="15" width="24.85546875" customWidth="1"/>
  </cols>
  <sheetData>
    <row r="1" spans="1:15" ht="50.1" customHeight="1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0" customHeight="1">
      <c r="O3" s="3" t="s">
        <v>2</v>
      </c>
    </row>
    <row r="4" spans="1:15" ht="30" customHeight="1">
      <c r="N4" s="11" t="s">
        <v>3</v>
      </c>
      <c r="O4" s="3" t="s">
        <v>56</v>
      </c>
    </row>
    <row r="5" spans="1:15" ht="30" customHeight="1">
      <c r="N5" s="11" t="s">
        <v>7</v>
      </c>
      <c r="O5" s="3" t="s">
        <v>8</v>
      </c>
    </row>
    <row r="6" spans="1:15" ht="30" customHeight="1">
      <c r="A6" s="2" t="s">
        <v>5</v>
      </c>
      <c r="B6" s="2"/>
      <c r="C6" s="2"/>
      <c r="D6" s="21" t="s">
        <v>6</v>
      </c>
      <c r="E6" s="21"/>
      <c r="F6" s="21"/>
      <c r="G6" s="21"/>
      <c r="H6" s="21"/>
      <c r="I6" s="21"/>
      <c r="J6" s="21"/>
      <c r="K6" s="21"/>
      <c r="L6" s="21"/>
      <c r="M6" s="21"/>
      <c r="N6" s="11" t="s">
        <v>11</v>
      </c>
      <c r="O6" s="3" t="s">
        <v>12</v>
      </c>
    </row>
    <row r="7" spans="1:15" ht="30" customHeight="1">
      <c r="A7" s="2" t="s">
        <v>57</v>
      </c>
      <c r="B7" s="2"/>
      <c r="C7" s="2"/>
      <c r="D7" s="21" t="s">
        <v>14</v>
      </c>
      <c r="E7" s="21"/>
      <c r="F7" s="21"/>
      <c r="G7" s="21"/>
      <c r="H7" s="21"/>
      <c r="I7" s="21"/>
      <c r="J7" s="21"/>
      <c r="K7" s="21"/>
      <c r="L7" s="21"/>
      <c r="M7" s="21"/>
      <c r="N7" s="11" t="s">
        <v>15</v>
      </c>
      <c r="O7" s="3" t="s">
        <v>16</v>
      </c>
    </row>
    <row r="8" spans="1:15" ht="30" customHeight="1">
      <c r="A8" s="2" t="s">
        <v>17</v>
      </c>
      <c r="B8" s="2"/>
      <c r="C8" s="2"/>
      <c r="D8" s="21" t="s">
        <v>18</v>
      </c>
      <c r="E8" s="21"/>
      <c r="F8" s="21"/>
      <c r="G8" s="21"/>
      <c r="H8" s="21"/>
      <c r="I8" s="21"/>
      <c r="J8" s="21"/>
      <c r="K8" s="21"/>
      <c r="L8" s="21"/>
      <c r="M8" s="21"/>
      <c r="N8" s="11" t="s">
        <v>218</v>
      </c>
      <c r="O8" s="3" t="s">
        <v>20</v>
      </c>
    </row>
    <row r="9" spans="1:15" ht="30" customHeight="1">
      <c r="A9" s="2" t="s">
        <v>21</v>
      </c>
      <c r="B9" s="2"/>
      <c r="C9" s="2"/>
      <c r="D9" s="20"/>
      <c r="E9" s="20"/>
      <c r="F9" s="20"/>
      <c r="G9" s="20"/>
      <c r="H9" s="20"/>
      <c r="I9" s="20"/>
      <c r="J9" s="20"/>
      <c r="K9" s="20"/>
      <c r="L9" s="20"/>
      <c r="M9" s="20"/>
      <c r="N9" s="11" t="s">
        <v>22</v>
      </c>
      <c r="O9" s="3" t="s">
        <v>23</v>
      </c>
    </row>
    <row r="10" spans="1:15" ht="30" customHeight="1"/>
    <row r="11" spans="1:15" ht="39.950000000000003" customHeight="1">
      <c r="A11" s="23" t="s">
        <v>63</v>
      </c>
      <c r="B11" s="23" t="s">
        <v>64</v>
      </c>
      <c r="C11" s="23" t="s">
        <v>326</v>
      </c>
      <c r="D11" s="23"/>
      <c r="E11" s="23" t="s">
        <v>327</v>
      </c>
      <c r="F11" s="23"/>
      <c r="G11" s="23"/>
      <c r="H11" s="23" t="s">
        <v>328</v>
      </c>
      <c r="I11" s="23"/>
      <c r="J11" s="23"/>
      <c r="K11" s="23"/>
      <c r="L11" s="23" t="s">
        <v>329</v>
      </c>
      <c r="M11" s="23"/>
      <c r="N11" s="23" t="s">
        <v>330</v>
      </c>
      <c r="O11" s="23"/>
    </row>
    <row r="12" spans="1:15" ht="30" customHeight="1">
      <c r="A12" s="23"/>
      <c r="B12" s="23"/>
      <c r="C12" s="23" t="s">
        <v>227</v>
      </c>
      <c r="D12" s="23" t="s">
        <v>331</v>
      </c>
      <c r="E12" s="23" t="s">
        <v>227</v>
      </c>
      <c r="F12" s="23" t="s">
        <v>270</v>
      </c>
      <c r="G12" s="23"/>
      <c r="H12" s="23" t="s">
        <v>227</v>
      </c>
      <c r="I12" s="23" t="s">
        <v>332</v>
      </c>
      <c r="J12" s="23"/>
      <c r="K12" s="23" t="s">
        <v>333</v>
      </c>
      <c r="L12" s="23" t="s">
        <v>227</v>
      </c>
      <c r="M12" s="23" t="s">
        <v>334</v>
      </c>
      <c r="N12" s="23" t="s">
        <v>227</v>
      </c>
      <c r="O12" s="23" t="s">
        <v>331</v>
      </c>
    </row>
    <row r="13" spans="1:15" ht="30" customHeight="1">
      <c r="A13" s="23"/>
      <c r="B13" s="23"/>
      <c r="C13" s="23"/>
      <c r="D13" s="23"/>
      <c r="E13" s="23"/>
      <c r="F13" s="3" t="s">
        <v>335</v>
      </c>
      <c r="G13" s="3" t="s">
        <v>336</v>
      </c>
      <c r="H13" s="23"/>
      <c r="I13" s="3" t="s">
        <v>227</v>
      </c>
      <c r="J13" s="3" t="s">
        <v>337</v>
      </c>
      <c r="K13" s="23"/>
      <c r="L13" s="23"/>
      <c r="M13" s="23"/>
      <c r="N13" s="23"/>
      <c r="O13" s="23"/>
    </row>
    <row r="14" spans="1:15" ht="20.100000000000001" customHeight="1">
      <c r="A14" s="3" t="s">
        <v>70</v>
      </c>
      <c r="B14" s="3" t="s">
        <v>71</v>
      </c>
      <c r="C14" s="3" t="s">
        <v>72</v>
      </c>
      <c r="D14" s="3" t="s">
        <v>73</v>
      </c>
      <c r="E14" s="3" t="s">
        <v>74</v>
      </c>
      <c r="F14" s="3" t="s">
        <v>75</v>
      </c>
      <c r="G14" s="3" t="s">
        <v>155</v>
      </c>
      <c r="H14" s="3" t="s">
        <v>156</v>
      </c>
      <c r="I14" s="3" t="s">
        <v>157</v>
      </c>
      <c r="J14" s="3" t="s">
        <v>158</v>
      </c>
      <c r="K14" s="3" t="s">
        <v>159</v>
      </c>
      <c r="L14" s="3" t="s">
        <v>160</v>
      </c>
      <c r="M14" s="3" t="s">
        <v>161</v>
      </c>
      <c r="N14" s="3" t="s">
        <v>162</v>
      </c>
      <c r="O14" s="3" t="s">
        <v>163</v>
      </c>
    </row>
    <row r="15" spans="1:15" ht="20.100000000000001" customHeight="1">
      <c r="A15" s="14" t="s">
        <v>338</v>
      </c>
      <c r="B15" s="3" t="s">
        <v>77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20.100000000000001" customHeight="1">
      <c r="A16" s="4" t="s">
        <v>339</v>
      </c>
      <c r="B16" s="3" t="s">
        <v>340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20.100000000000001" customHeight="1">
      <c r="A17" s="4" t="s">
        <v>341</v>
      </c>
      <c r="B17" s="3" t="s">
        <v>342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20.100000000000001" customHeight="1">
      <c r="A18" s="4" t="s">
        <v>343</v>
      </c>
      <c r="B18" s="3" t="s">
        <v>344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20.100000000000001" customHeight="1">
      <c r="A19" s="4" t="s">
        <v>345</v>
      </c>
      <c r="B19" s="3" t="s">
        <v>346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20.100000000000001" customHeight="1">
      <c r="A20" s="14" t="s">
        <v>347</v>
      </c>
      <c r="B20" s="3" t="s">
        <v>79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ht="20.100000000000001" customHeight="1">
      <c r="A21" s="4" t="s">
        <v>348</v>
      </c>
      <c r="B21" s="3" t="s">
        <v>349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20.100000000000001" customHeight="1">
      <c r="A22" s="4" t="s">
        <v>341</v>
      </c>
      <c r="B22" s="3" t="s">
        <v>350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ht="20.100000000000001" customHeight="1">
      <c r="A23" s="4" t="s">
        <v>351</v>
      </c>
      <c r="B23" s="3" t="s">
        <v>352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20.100000000000001" customHeight="1">
      <c r="A24" s="4" t="s">
        <v>353</v>
      </c>
      <c r="B24" s="3" t="s">
        <v>354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20.100000000000001" customHeight="1">
      <c r="A25" s="14" t="s">
        <v>355</v>
      </c>
      <c r="B25" s="3" t="s">
        <v>81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1:15" ht="20.100000000000001" customHeight="1">
      <c r="A26" s="4" t="s">
        <v>356</v>
      </c>
      <c r="B26" s="3" t="s">
        <v>191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ht="20.100000000000001" customHeight="1">
      <c r="A27" s="4" t="s">
        <v>357</v>
      </c>
      <c r="B27" s="3" t="s">
        <v>358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20.100000000000001" customHeight="1">
      <c r="A28" s="12" t="s">
        <v>136</v>
      </c>
      <c r="B28" s="15" t="s">
        <v>137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</row>
    <row r="29" spans="1:15" ht="15" customHeight="1"/>
    <row r="30" spans="1:15" ht="39.950000000000003" customHeight="1">
      <c r="A30" s="7" t="s">
        <v>41</v>
      </c>
      <c r="B30" s="10"/>
      <c r="D30" s="10"/>
      <c r="F30" s="10"/>
    </row>
    <row r="31" spans="1:15" ht="20.100000000000001" customHeight="1">
      <c r="B31" s="8" t="s">
        <v>42</v>
      </c>
      <c r="D31" s="8" t="s">
        <v>216</v>
      </c>
      <c r="F31" s="8" t="s">
        <v>43</v>
      </c>
    </row>
    <row r="32" spans="1:15" ht="39.950000000000003" customHeight="1">
      <c r="A32" s="7" t="s">
        <v>44</v>
      </c>
      <c r="B32" s="10"/>
      <c r="D32" s="10"/>
      <c r="F32" s="10"/>
    </row>
    <row r="33" spans="1:6" ht="20.100000000000001" customHeight="1">
      <c r="B33" s="8" t="s">
        <v>42</v>
      </c>
      <c r="D33" s="8" t="s">
        <v>246</v>
      </c>
      <c r="F33" s="8" t="s">
        <v>45</v>
      </c>
    </row>
    <row r="34" spans="1:6" ht="20.100000000000001" customHeight="1">
      <c r="A34" s="2" t="s">
        <v>46</v>
      </c>
      <c r="B34" s="2"/>
    </row>
    <row r="35" spans="1:6" ht="20.100000000000001" customHeight="1"/>
    <row r="36" spans="1:6" ht="20.100000000000001" customHeight="1">
      <c r="A36" s="17" t="s">
        <v>47</v>
      </c>
      <c r="B36" s="17"/>
    </row>
    <row r="37" spans="1:6" ht="20.100000000000001" customHeight="1">
      <c r="A37" s="18" t="s">
        <v>48</v>
      </c>
      <c r="B37" s="18"/>
    </row>
    <row r="38" spans="1:6" ht="20.100000000000001" customHeight="1">
      <c r="A38" s="18" t="s">
        <v>49</v>
      </c>
      <c r="B38" s="18"/>
    </row>
    <row r="39" spans="1:6" ht="20.100000000000001" customHeight="1">
      <c r="A39" s="18" t="s">
        <v>50</v>
      </c>
      <c r="B39" s="18"/>
    </row>
    <row r="40" spans="1:6" ht="20.100000000000001" customHeight="1">
      <c r="A40" s="18" t="s">
        <v>51</v>
      </c>
      <c r="B40" s="18"/>
    </row>
    <row r="41" spans="1:6" ht="20.100000000000001" customHeight="1">
      <c r="A41" s="18" t="s">
        <v>52</v>
      </c>
      <c r="B41" s="18"/>
    </row>
    <row r="42" spans="1:6" ht="20.100000000000001" customHeight="1">
      <c r="A42" s="19" t="s">
        <v>53</v>
      </c>
      <c r="B42" s="19"/>
    </row>
  </sheetData>
  <sheetProtection sheet="1" objects="1" scenarios="1"/>
  <mergeCells count="36">
    <mergeCell ref="A40:B40"/>
    <mergeCell ref="A41:B41"/>
    <mergeCell ref="A42:B42"/>
    <mergeCell ref="A34:B34"/>
    <mergeCell ref="A36:B36"/>
    <mergeCell ref="A37:B37"/>
    <mergeCell ref="A38:B38"/>
    <mergeCell ref="A39:B39"/>
    <mergeCell ref="N11:O11"/>
    <mergeCell ref="C12:C13"/>
    <mergeCell ref="D12:D13"/>
    <mergeCell ref="E12:E13"/>
    <mergeCell ref="F12:G12"/>
    <mergeCell ref="H12:H13"/>
    <mergeCell ref="I12:J12"/>
    <mergeCell ref="K12:K13"/>
    <mergeCell ref="L12:L13"/>
    <mergeCell ref="M12:M13"/>
    <mergeCell ref="N12:N13"/>
    <mergeCell ref="O12:O13"/>
    <mergeCell ref="A8:C8"/>
    <mergeCell ref="D8:M8"/>
    <mergeCell ref="A9:C9"/>
    <mergeCell ref="D9:M9"/>
    <mergeCell ref="A11:A13"/>
    <mergeCell ref="B11:B13"/>
    <mergeCell ref="C11:D11"/>
    <mergeCell ref="E11:G11"/>
    <mergeCell ref="H11:K11"/>
    <mergeCell ref="L11:M11"/>
    <mergeCell ref="A1:O1"/>
    <mergeCell ref="A2:O2"/>
    <mergeCell ref="A6:C6"/>
    <mergeCell ref="D6:M6"/>
    <mergeCell ref="A7:C7"/>
    <mergeCell ref="D7:M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workbookViewId="0"/>
  </sheetViews>
  <sheetFormatPr defaultRowHeight="10.5"/>
  <cols>
    <col min="1" max="1" width="66.85546875" customWidth="1"/>
    <col min="2" max="17" width="24.85546875" customWidth="1"/>
  </cols>
  <sheetData>
    <row r="1" spans="1:17" ht="50.1" customHeight="1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>
      <c r="Q3" s="3" t="s">
        <v>2</v>
      </c>
    </row>
    <row r="4" spans="1:17" ht="30" customHeight="1">
      <c r="P4" s="11" t="s">
        <v>3</v>
      </c>
      <c r="Q4" s="3" t="s">
        <v>56</v>
      </c>
    </row>
    <row r="5" spans="1:17" ht="30" customHeight="1">
      <c r="P5" s="11" t="s">
        <v>7</v>
      </c>
      <c r="Q5" s="3" t="s">
        <v>8</v>
      </c>
    </row>
    <row r="6" spans="1:17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>
      <c r="A7" s="2" t="s">
        <v>57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218</v>
      </c>
      <c r="Q8" s="3" t="s">
        <v>20</v>
      </c>
    </row>
    <row r="9" spans="1:17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 t="s">
        <v>23</v>
      </c>
    </row>
    <row r="10" spans="1:17" ht="30" customHeight="1"/>
    <row r="11" spans="1:17" ht="50.1" customHeight="1">
      <c r="A11" s="1" t="s">
        <v>359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0" customHeight="1">
      <c r="A12" s="23" t="s">
        <v>360</v>
      </c>
      <c r="B12" s="23" t="s">
        <v>64</v>
      </c>
      <c r="C12" s="23" t="s">
        <v>361</v>
      </c>
      <c r="D12" s="23"/>
      <c r="E12" s="23"/>
      <c r="F12" s="23"/>
      <c r="G12" s="23" t="s">
        <v>362</v>
      </c>
      <c r="H12" s="23"/>
      <c r="I12" s="23"/>
      <c r="J12" s="23"/>
      <c r="K12" s="23"/>
      <c r="L12" s="23" t="s">
        <v>363</v>
      </c>
      <c r="M12" s="23"/>
      <c r="N12" s="23" t="s">
        <v>364</v>
      </c>
      <c r="O12" s="23"/>
      <c r="P12" s="23"/>
      <c r="Q12" s="23"/>
    </row>
    <row r="13" spans="1:17" ht="30" customHeight="1">
      <c r="A13" s="23"/>
      <c r="B13" s="23"/>
      <c r="C13" s="23" t="s">
        <v>365</v>
      </c>
      <c r="D13" s="23"/>
      <c r="E13" s="23" t="s">
        <v>270</v>
      </c>
      <c r="F13" s="23"/>
      <c r="G13" s="23" t="s">
        <v>227</v>
      </c>
      <c r="H13" s="23" t="s">
        <v>270</v>
      </c>
      <c r="I13" s="23"/>
      <c r="J13" s="23"/>
      <c r="K13" s="23"/>
      <c r="L13" s="23" t="s">
        <v>270</v>
      </c>
      <c r="M13" s="23"/>
      <c r="N13" s="23" t="s">
        <v>365</v>
      </c>
      <c r="O13" s="23"/>
      <c r="P13" s="23" t="s">
        <v>270</v>
      </c>
      <c r="Q13" s="23"/>
    </row>
    <row r="14" spans="1:17" ht="30" customHeight="1">
      <c r="A14" s="23"/>
      <c r="B14" s="23"/>
      <c r="C14" s="23" t="s">
        <v>227</v>
      </c>
      <c r="D14" s="3" t="s">
        <v>366</v>
      </c>
      <c r="E14" s="23" t="s">
        <v>367</v>
      </c>
      <c r="F14" s="23" t="s">
        <v>368</v>
      </c>
      <c r="G14" s="23"/>
      <c r="H14" s="23" t="s">
        <v>369</v>
      </c>
      <c r="I14" s="23"/>
      <c r="J14" s="23" t="s">
        <v>370</v>
      </c>
      <c r="K14" s="23" t="s">
        <v>371</v>
      </c>
      <c r="L14" s="23" t="s">
        <v>372</v>
      </c>
      <c r="M14" s="23" t="s">
        <v>373</v>
      </c>
      <c r="N14" s="23" t="s">
        <v>227</v>
      </c>
      <c r="O14" s="23" t="s">
        <v>374</v>
      </c>
      <c r="P14" s="23" t="s">
        <v>367</v>
      </c>
      <c r="Q14" s="23" t="s">
        <v>368</v>
      </c>
    </row>
    <row r="15" spans="1:17" ht="30" customHeight="1">
      <c r="A15" s="23"/>
      <c r="B15" s="23"/>
      <c r="C15" s="23"/>
      <c r="D15" s="23" t="s">
        <v>375</v>
      </c>
      <c r="E15" s="23"/>
      <c r="F15" s="23"/>
      <c r="G15" s="23"/>
      <c r="H15" s="23" t="s">
        <v>227</v>
      </c>
      <c r="I15" s="23" t="s">
        <v>374</v>
      </c>
      <c r="J15" s="23"/>
      <c r="K15" s="23"/>
      <c r="L15" s="23"/>
      <c r="M15" s="23"/>
      <c r="N15" s="23"/>
      <c r="O15" s="23"/>
      <c r="P15" s="23"/>
      <c r="Q15" s="23"/>
    </row>
    <row r="16" spans="1:17" ht="30" customHeight="1">
      <c r="A16" s="23"/>
      <c r="B16" s="23"/>
      <c r="C16" s="23"/>
      <c r="D16" s="23"/>
      <c r="E16" s="23"/>
      <c r="F16" s="23"/>
      <c r="G16" s="23"/>
      <c r="H16" s="23"/>
      <c r="I16" s="23" t="s">
        <v>375</v>
      </c>
      <c r="J16" s="23"/>
      <c r="K16" s="23"/>
      <c r="L16" s="23"/>
      <c r="M16" s="23"/>
      <c r="N16" s="23"/>
      <c r="O16" s="23"/>
      <c r="P16" s="23"/>
      <c r="Q16" s="23"/>
    </row>
    <row r="17" spans="1:17" ht="20.100000000000001" customHeight="1">
      <c r="A17" s="3" t="s">
        <v>70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75</v>
      </c>
      <c r="G17" s="3" t="s">
        <v>155</v>
      </c>
      <c r="H17" s="3" t="s">
        <v>156</v>
      </c>
      <c r="I17" s="3" t="s">
        <v>157</v>
      </c>
      <c r="J17" s="3" t="s">
        <v>158</v>
      </c>
      <c r="K17" s="3" t="s">
        <v>159</v>
      </c>
      <c r="L17" s="3" t="s">
        <v>160</v>
      </c>
      <c r="M17" s="3" t="s">
        <v>161</v>
      </c>
      <c r="N17" s="3" t="s">
        <v>162</v>
      </c>
      <c r="O17" s="3" t="s">
        <v>163</v>
      </c>
      <c r="P17" s="3" t="s">
        <v>164</v>
      </c>
      <c r="Q17" s="3" t="s">
        <v>165</v>
      </c>
    </row>
    <row r="18" spans="1:17" ht="20.100000000000001" customHeight="1">
      <c r="A18" s="14" t="s">
        <v>376</v>
      </c>
      <c r="B18" s="3" t="s">
        <v>131</v>
      </c>
      <c r="C18" s="13">
        <v>203.5</v>
      </c>
      <c r="D18" s="13">
        <v>203.5</v>
      </c>
      <c r="E18" s="13">
        <v>201.25</v>
      </c>
      <c r="F18" s="13">
        <v>2.25</v>
      </c>
      <c r="G18" s="13">
        <v>157.12</v>
      </c>
      <c r="H18" s="13">
        <v>149.22</v>
      </c>
      <c r="I18" s="13">
        <v>149.22</v>
      </c>
      <c r="J18" s="13">
        <v>6.5</v>
      </c>
      <c r="K18" s="13">
        <v>7.9</v>
      </c>
      <c r="L18" s="13"/>
      <c r="M18" s="13"/>
      <c r="N18" s="13">
        <v>205.5</v>
      </c>
      <c r="O18" s="13">
        <v>205.5</v>
      </c>
      <c r="P18" s="13">
        <v>205.5</v>
      </c>
      <c r="Q18" s="13">
        <v>0</v>
      </c>
    </row>
    <row r="19" spans="1:17" ht="20.100000000000001" customHeight="1">
      <c r="A19" s="4" t="s">
        <v>150</v>
      </c>
      <c r="B19" s="3" t="s">
        <v>133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4.95" customHeight="1">
      <c r="A20" s="4" t="s">
        <v>377</v>
      </c>
      <c r="B20" s="3" t="s">
        <v>378</v>
      </c>
      <c r="C20" s="5">
        <v>164</v>
      </c>
      <c r="D20" s="5">
        <v>164</v>
      </c>
      <c r="E20" s="5">
        <v>164</v>
      </c>
      <c r="F20" s="5">
        <v>0</v>
      </c>
      <c r="G20" s="5">
        <v>126.7</v>
      </c>
      <c r="H20" s="5">
        <v>120.7</v>
      </c>
      <c r="I20" s="5">
        <v>120.7</v>
      </c>
      <c r="J20" s="5">
        <v>3.83</v>
      </c>
      <c r="K20" s="5">
        <v>6</v>
      </c>
      <c r="L20" s="5"/>
      <c r="M20" s="5"/>
      <c r="N20" s="5">
        <v>164</v>
      </c>
      <c r="O20" s="5">
        <v>164</v>
      </c>
      <c r="P20" s="5">
        <v>164</v>
      </c>
      <c r="Q20" s="5">
        <v>0</v>
      </c>
    </row>
    <row r="21" spans="1:17" ht="24.95" customHeight="1">
      <c r="A21" s="4" t="s">
        <v>379</v>
      </c>
      <c r="B21" s="3" t="s">
        <v>380</v>
      </c>
      <c r="C21" s="5">
        <v>5</v>
      </c>
      <c r="D21" s="5">
        <v>5</v>
      </c>
      <c r="E21" s="5">
        <v>5</v>
      </c>
      <c r="F21" s="5">
        <v>0</v>
      </c>
      <c r="G21" s="5">
        <v>3.6</v>
      </c>
      <c r="H21" s="5">
        <v>3.4</v>
      </c>
      <c r="I21" s="5">
        <v>3.4</v>
      </c>
      <c r="J21" s="5">
        <v>0.93</v>
      </c>
      <c r="K21" s="5">
        <v>0.2</v>
      </c>
      <c r="L21" s="5"/>
      <c r="M21" s="5"/>
      <c r="N21" s="5">
        <v>5</v>
      </c>
      <c r="O21" s="5">
        <v>5</v>
      </c>
      <c r="P21" s="5">
        <v>5</v>
      </c>
      <c r="Q21" s="5">
        <v>0</v>
      </c>
    </row>
    <row r="22" spans="1:17" ht="24.95" customHeight="1">
      <c r="A22" s="4" t="s">
        <v>381</v>
      </c>
      <c r="B22" s="3" t="s">
        <v>382</v>
      </c>
      <c r="C22" s="5">
        <v>5</v>
      </c>
      <c r="D22" s="5">
        <v>5</v>
      </c>
      <c r="E22" s="5">
        <v>5</v>
      </c>
      <c r="F22" s="5">
        <v>0</v>
      </c>
      <c r="G22" s="5">
        <v>3.8</v>
      </c>
      <c r="H22" s="5">
        <v>3.5</v>
      </c>
      <c r="I22" s="5">
        <v>3.5</v>
      </c>
      <c r="J22" s="5">
        <v>0</v>
      </c>
      <c r="K22" s="5">
        <v>0.3</v>
      </c>
      <c r="L22" s="5"/>
      <c r="M22" s="5"/>
      <c r="N22" s="5">
        <v>5</v>
      </c>
      <c r="O22" s="5">
        <v>5</v>
      </c>
      <c r="P22" s="5">
        <v>5</v>
      </c>
      <c r="Q22" s="5">
        <v>0</v>
      </c>
    </row>
    <row r="23" spans="1:17" ht="24.95" customHeight="1">
      <c r="A23" s="4" t="s">
        <v>383</v>
      </c>
      <c r="B23" s="3" t="s">
        <v>384</v>
      </c>
      <c r="C23" s="5">
        <v>29.5</v>
      </c>
      <c r="D23" s="5">
        <v>29.5</v>
      </c>
      <c r="E23" s="5">
        <v>27.25</v>
      </c>
      <c r="F23" s="5">
        <v>2.25</v>
      </c>
      <c r="G23" s="5">
        <v>23.02</v>
      </c>
      <c r="H23" s="5">
        <v>21.62</v>
      </c>
      <c r="I23" s="5">
        <v>21.62</v>
      </c>
      <c r="J23" s="5">
        <v>1.74</v>
      </c>
      <c r="K23" s="5">
        <v>1.4</v>
      </c>
      <c r="L23" s="5"/>
      <c r="M23" s="5"/>
      <c r="N23" s="5">
        <v>31.5</v>
      </c>
      <c r="O23" s="5">
        <v>31.5</v>
      </c>
      <c r="P23" s="5">
        <v>31.5</v>
      </c>
      <c r="Q23" s="5"/>
    </row>
    <row r="24" spans="1:17" ht="20.100000000000001" customHeight="1">
      <c r="A24" s="14" t="s">
        <v>385</v>
      </c>
      <c r="B24" s="3" t="s">
        <v>283</v>
      </c>
      <c r="C24" s="13">
        <v>4.5</v>
      </c>
      <c r="D24" s="13">
        <v>4.5</v>
      </c>
      <c r="E24" s="13">
        <v>4.5</v>
      </c>
      <c r="F24" s="13"/>
      <c r="G24" s="13">
        <v>4.7</v>
      </c>
      <c r="H24" s="13">
        <v>4.7</v>
      </c>
      <c r="I24" s="13">
        <v>4.7</v>
      </c>
      <c r="J24" s="13"/>
      <c r="K24" s="13"/>
      <c r="L24" s="13"/>
      <c r="M24" s="13"/>
      <c r="N24" s="13">
        <v>5.5</v>
      </c>
      <c r="O24" s="13">
        <v>5.5</v>
      </c>
      <c r="P24" s="13">
        <v>5.5</v>
      </c>
      <c r="Q24" s="13"/>
    </row>
    <row r="25" spans="1:17" ht="20.100000000000001" customHeight="1">
      <c r="A25" s="4" t="s">
        <v>150</v>
      </c>
      <c r="B25" s="3" t="s">
        <v>386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24.95" customHeight="1">
      <c r="A26" s="4" t="s">
        <v>387</v>
      </c>
      <c r="B26" s="3" t="s">
        <v>388</v>
      </c>
      <c r="C26" s="5">
        <v>4.5</v>
      </c>
      <c r="D26" s="5">
        <v>4.5</v>
      </c>
      <c r="E26" s="5">
        <v>4.5</v>
      </c>
      <c r="F26" s="5"/>
      <c r="G26" s="5">
        <v>4.7</v>
      </c>
      <c r="H26" s="5">
        <v>4.7</v>
      </c>
      <c r="I26" s="5">
        <v>4.7</v>
      </c>
      <c r="J26" s="5"/>
      <c r="K26" s="5"/>
      <c r="L26" s="5"/>
      <c r="M26" s="5"/>
      <c r="N26" s="5">
        <v>5.5</v>
      </c>
      <c r="O26" s="5">
        <v>5.5</v>
      </c>
      <c r="P26" s="5">
        <v>5.5</v>
      </c>
      <c r="Q26" s="5"/>
    </row>
    <row r="27" spans="1:17" ht="20.100000000000001" customHeight="1">
      <c r="A27" s="14" t="s">
        <v>389</v>
      </c>
      <c r="B27" s="3" t="s">
        <v>285</v>
      </c>
      <c r="C27" s="13">
        <v>13</v>
      </c>
      <c r="D27" s="13">
        <v>13</v>
      </c>
      <c r="E27" s="13">
        <v>13</v>
      </c>
      <c r="F27" s="13"/>
      <c r="G27" s="13">
        <v>11.3</v>
      </c>
      <c r="H27" s="13">
        <v>11.3</v>
      </c>
      <c r="I27" s="13">
        <v>11.3</v>
      </c>
      <c r="J27" s="13">
        <v>4.83</v>
      </c>
      <c r="K27" s="13"/>
      <c r="L27" s="13"/>
      <c r="M27" s="13"/>
      <c r="N27" s="13">
        <v>13</v>
      </c>
      <c r="O27" s="13">
        <v>13</v>
      </c>
      <c r="P27" s="13">
        <v>13</v>
      </c>
      <c r="Q27" s="13"/>
    </row>
    <row r="28" spans="1:17" ht="20.100000000000001" customHeight="1">
      <c r="A28" s="4" t="s">
        <v>150</v>
      </c>
      <c r="B28" s="3" t="s">
        <v>287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4.95" customHeight="1">
      <c r="A29" s="4" t="s">
        <v>390</v>
      </c>
      <c r="B29" s="3" t="s">
        <v>289</v>
      </c>
      <c r="C29" s="5">
        <v>1</v>
      </c>
      <c r="D29" s="5">
        <v>1</v>
      </c>
      <c r="E29" s="5">
        <v>1</v>
      </c>
      <c r="F29" s="5"/>
      <c r="G29" s="5">
        <v>1</v>
      </c>
      <c r="H29" s="5">
        <v>1</v>
      </c>
      <c r="I29" s="5">
        <v>1</v>
      </c>
      <c r="J29" s="5"/>
      <c r="K29" s="5"/>
      <c r="L29" s="5"/>
      <c r="M29" s="5"/>
      <c r="N29" s="5">
        <v>1</v>
      </c>
      <c r="O29" s="5">
        <v>1</v>
      </c>
      <c r="P29" s="5">
        <v>1</v>
      </c>
      <c r="Q29" s="5"/>
    </row>
    <row r="30" spans="1:17" ht="24.95" customHeight="1">
      <c r="A30" s="4" t="s">
        <v>391</v>
      </c>
      <c r="B30" s="3" t="s">
        <v>291</v>
      </c>
      <c r="C30" s="5">
        <v>3</v>
      </c>
      <c r="D30" s="5">
        <v>3</v>
      </c>
      <c r="E30" s="5">
        <v>3</v>
      </c>
      <c r="F30" s="5"/>
      <c r="G30" s="5">
        <v>2</v>
      </c>
      <c r="H30" s="5">
        <v>2</v>
      </c>
      <c r="I30" s="5">
        <v>2</v>
      </c>
      <c r="J30" s="5">
        <v>1</v>
      </c>
      <c r="K30" s="5"/>
      <c r="L30" s="5"/>
      <c r="M30" s="5"/>
      <c r="N30" s="5">
        <v>3</v>
      </c>
      <c r="O30" s="5">
        <v>3</v>
      </c>
      <c r="P30" s="5">
        <v>3</v>
      </c>
      <c r="Q30" s="5"/>
    </row>
    <row r="31" spans="1:17" ht="24.95" customHeight="1">
      <c r="A31" s="4" t="s">
        <v>392</v>
      </c>
      <c r="B31" s="3" t="s">
        <v>293</v>
      </c>
      <c r="C31" s="5">
        <v>9</v>
      </c>
      <c r="D31" s="5">
        <v>9</v>
      </c>
      <c r="E31" s="5">
        <v>9</v>
      </c>
      <c r="F31" s="5"/>
      <c r="G31" s="5">
        <v>8.3000000000000007</v>
      </c>
      <c r="H31" s="5">
        <v>8.3000000000000007</v>
      </c>
      <c r="I31" s="5">
        <v>8.3000000000000007</v>
      </c>
      <c r="J31" s="5">
        <v>3.83</v>
      </c>
      <c r="K31" s="5"/>
      <c r="L31" s="5"/>
      <c r="M31" s="5"/>
      <c r="N31" s="5">
        <v>9</v>
      </c>
      <c r="O31" s="5">
        <v>9</v>
      </c>
      <c r="P31" s="5">
        <v>9</v>
      </c>
      <c r="Q31" s="5"/>
    </row>
    <row r="32" spans="1:17" ht="20.100000000000001" customHeight="1">
      <c r="A32" s="12" t="s">
        <v>136</v>
      </c>
      <c r="B32" s="15" t="s">
        <v>137</v>
      </c>
      <c r="C32" s="13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  <v>221</v>
      </c>
      <c r="D32" s="13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  <v>221</v>
      </c>
      <c r="E32" s="13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  <v>218.75</v>
      </c>
      <c r="F32" s="13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  <v>2.25</v>
      </c>
      <c r="G32" s="13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  <v>173.12</v>
      </c>
      <c r="H32" s="13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  <v>165.22</v>
      </c>
      <c r="I32" s="13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  <v>165.22</v>
      </c>
      <c r="J32" s="13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  <v>11.33</v>
      </c>
      <c r="K32" s="13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  <v>7.9</v>
      </c>
      <c r="L32" s="13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  <v>0</v>
      </c>
      <c r="M32" s="13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  <v>0</v>
      </c>
      <c r="N32" s="13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  <v>224</v>
      </c>
      <c r="O32" s="13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  <v>224</v>
      </c>
      <c r="P32" s="13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  <v>224</v>
      </c>
      <c r="Q32" s="13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  <v>0</v>
      </c>
    </row>
  </sheetData>
  <sheetProtection sheet="1" objects="1" scenarios="1"/>
  <mergeCells count="39">
    <mergeCell ref="N14:N16"/>
    <mergeCell ref="O14:O16"/>
    <mergeCell ref="P14:P16"/>
    <mergeCell ref="Q14:Q16"/>
    <mergeCell ref="D15:D16"/>
    <mergeCell ref="H15:H16"/>
    <mergeCell ref="I15:I16"/>
    <mergeCell ref="N12:Q12"/>
    <mergeCell ref="C13:D13"/>
    <mergeCell ref="E13:F13"/>
    <mergeCell ref="G13:G16"/>
    <mergeCell ref="H13:K13"/>
    <mergeCell ref="L13:M13"/>
    <mergeCell ref="N13:O13"/>
    <mergeCell ref="P13:Q13"/>
    <mergeCell ref="C14:C16"/>
    <mergeCell ref="E14:E16"/>
    <mergeCell ref="F14:F16"/>
    <mergeCell ref="H14:I14"/>
    <mergeCell ref="J14:J16"/>
    <mergeCell ref="K14:K16"/>
    <mergeCell ref="L14:L16"/>
    <mergeCell ref="M14:M16"/>
    <mergeCell ref="A12:A16"/>
    <mergeCell ref="B12:B16"/>
    <mergeCell ref="C12:F12"/>
    <mergeCell ref="G12:K12"/>
    <mergeCell ref="L12:M12"/>
    <mergeCell ref="A8:B8"/>
    <mergeCell ref="C8:N8"/>
    <mergeCell ref="A9:B9"/>
    <mergeCell ref="C9:N9"/>
    <mergeCell ref="A11:Q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Титульный лист</vt:lpstr>
      <vt:lpstr>1 (раздел 1)</vt:lpstr>
      <vt:lpstr>1 (раздел 2)</vt:lpstr>
      <vt:lpstr>1.1</vt:lpstr>
      <vt:lpstr>1.2</vt:lpstr>
      <vt:lpstr>1.2.1</vt:lpstr>
      <vt:lpstr>1.3</vt:lpstr>
      <vt:lpstr>1.4</vt:lpstr>
      <vt:lpstr>1.5 (1)</vt:lpstr>
      <vt:lpstr>1.5 (2)</vt:lpstr>
      <vt:lpstr>1.5 (3)</vt:lpstr>
      <vt:lpstr>1.5 (4)</vt:lpstr>
      <vt:lpstr>1.6</vt:lpstr>
      <vt:lpstr>2.1</vt:lpstr>
      <vt:lpstr>2.2</vt:lpstr>
      <vt:lpstr>2.3 (1)</vt:lpstr>
      <vt:lpstr>2.3 (2)</vt:lpstr>
      <vt:lpstr>2.4</vt:lpstr>
      <vt:lpstr>2.5 (1)</vt:lpstr>
      <vt:lpstr>2.5 (2)</vt:lpstr>
      <vt:lpstr>2.5 (3)</vt:lpstr>
      <vt:lpstr>2.5 (4)</vt:lpstr>
      <vt:lpstr>2.6 (1)</vt:lpstr>
      <vt:lpstr>2.6 (2)</vt:lpstr>
      <vt:lpstr>2.6 (3)</vt:lpstr>
      <vt:lpstr>2.6 (4)</vt:lpstr>
      <vt:lpstr>2.7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csp8-1@outlook.com</cp:lastModifiedBy>
  <dcterms:modified xsi:type="dcterms:W3CDTF">2024-03-27T11:50:39Z</dcterms:modified>
</cp:coreProperties>
</file>